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LEXANDRA\Desktop\Estados financieros formato Digital para publicar\AÑO 2025\6-Junio\ESTADOS FINANCIEROS FORMATO EXCELL\FORMATO EXCEL\"/>
    </mc:Choice>
  </mc:AlternateContent>
  <xr:revisionPtr revIDLastSave="0" documentId="13_ncr:1_{DF606247-287B-4FCB-A98F-CB2B78B53670}" xr6:coauthVersionLast="47" xr6:coauthVersionMax="47" xr10:uidLastSave="{00000000-0000-0000-0000-000000000000}"/>
  <bookViews>
    <workbookView xWindow="-120" yWindow="-120" windowWidth="20730" windowHeight="11160" xr2:uid="{B4F25AB0-D555-4FFB-A508-FA454E9A0A3B}"/>
  </bookViews>
  <sheets>
    <sheet name="EJECUCIÓN PRESUP.DEL GASTO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77" i="1" l="1"/>
  <c r="N76" i="1"/>
  <c r="O74" i="1"/>
  <c r="O72" i="1"/>
  <c r="O71" i="1"/>
  <c r="O70" i="1"/>
  <c r="O69" i="1"/>
  <c r="O68" i="1"/>
  <c r="O66" i="1"/>
  <c r="O65" i="1"/>
  <c r="O64" i="1"/>
  <c r="O63" i="1"/>
  <c r="O62" i="1"/>
  <c r="O61" i="1"/>
  <c r="O59" i="1"/>
  <c r="O57" i="1"/>
  <c r="O56" i="1"/>
  <c r="M54" i="1"/>
  <c r="O54" i="1" s="1"/>
  <c r="M53" i="1"/>
  <c r="O53" i="1" s="1"/>
  <c r="O52" i="1"/>
  <c r="O51" i="1"/>
  <c r="M50" i="1"/>
  <c r="O50" i="1" s="1"/>
  <c r="O49" i="1"/>
  <c r="O48" i="1"/>
  <c r="O47" i="1"/>
  <c r="O46" i="1"/>
  <c r="O45" i="1"/>
  <c r="O44" i="1"/>
  <c r="O43" i="1"/>
  <c r="O42" i="1"/>
  <c r="O41" i="1"/>
  <c r="O40" i="1"/>
  <c r="O39" i="1"/>
  <c r="O37" i="1"/>
  <c r="O36" i="1"/>
  <c r="O34" i="1"/>
  <c r="O32" i="1"/>
  <c r="M32" i="1"/>
  <c r="O30" i="1"/>
  <c r="O29" i="1"/>
  <c r="O28" i="1"/>
  <c r="Z27" i="1"/>
  <c r="O27" i="1"/>
  <c r="M27" i="1"/>
  <c r="O26" i="1"/>
  <c r="Q25" i="1"/>
  <c r="Q26" i="1" s="1"/>
  <c r="O25" i="1"/>
  <c r="O24" i="1"/>
  <c r="O23" i="1"/>
  <c r="O22" i="1"/>
  <c r="M21" i="1"/>
  <c r="M76" i="1" s="1"/>
  <c r="R20" i="1"/>
  <c r="M20" i="1"/>
  <c r="O20" i="1" s="1"/>
  <c r="O19" i="1"/>
  <c r="O18" i="1"/>
  <c r="O17" i="1"/>
  <c r="O16" i="1"/>
  <c r="O15" i="1"/>
  <c r="O14" i="1"/>
  <c r="O13" i="1"/>
  <c r="Q12" i="1"/>
  <c r="R12" i="1" s="1"/>
  <c r="O12" i="1"/>
  <c r="O11" i="1"/>
  <c r="O10" i="1"/>
  <c r="Q9" i="1"/>
  <c r="O9" i="1"/>
  <c r="O21" i="1" l="1"/>
  <c r="O76" i="1" s="1"/>
</calcChain>
</file>

<file path=xl/sharedStrings.xml><?xml version="1.0" encoding="utf-8"?>
<sst xmlns="http://schemas.openxmlformats.org/spreadsheetml/2006/main" count="228" uniqueCount="42">
  <si>
    <t>CONSEJO ECONÓMICO Y SOCIAL</t>
  </si>
  <si>
    <t>EJECUCIÓN PRESUPUESTARIA DEL GASTO</t>
  </si>
  <si>
    <t>PERÍODO ENERO-JUNIO, 2025</t>
  </si>
  <si>
    <t>CÓDIGO:  2108</t>
  </si>
  <si>
    <t>IMPUTACIÓN PRESUPUESTARIA</t>
  </si>
  <si>
    <t>EJECUCIÓN DEL GASTO</t>
  </si>
  <si>
    <t>(2)</t>
  </si>
  <si>
    <t>CLASIF. OBJ. DEL GASTO</t>
  </si>
  <si>
    <t>PASIVOS</t>
  </si>
  <si>
    <t>DEVENGADO</t>
  </si>
  <si>
    <t>PAGADO</t>
  </si>
  <si>
    <t>PROG.</t>
  </si>
  <si>
    <t>SUB PROG.</t>
  </si>
  <si>
    <t>PROY.</t>
  </si>
  <si>
    <t>ACT./OBRA</t>
  </si>
  <si>
    <t>UB. GEOG.</t>
  </si>
  <si>
    <t>FUNC.</t>
  </si>
  <si>
    <t>FONDO</t>
  </si>
  <si>
    <t>TIPO</t>
  </si>
  <si>
    <t>OBJ.</t>
  </si>
  <si>
    <t>CUENTA</t>
  </si>
  <si>
    <t>SUBCTA</t>
  </si>
  <si>
    <t>AUX</t>
  </si>
  <si>
    <t>(3)</t>
  </si>
  <si>
    <t>(4)</t>
  </si>
  <si>
    <t>(5)</t>
  </si>
  <si>
    <t>00</t>
  </si>
  <si>
    <t>0000</t>
  </si>
  <si>
    <t>N/A</t>
  </si>
  <si>
    <t>tb</t>
  </si>
  <si>
    <t xml:space="preserve">fondo </t>
  </si>
  <si>
    <t>isr</t>
  </si>
  <si>
    <t>Anexo 2</t>
  </si>
  <si>
    <t>TOTAL</t>
  </si>
  <si>
    <t>___________________________</t>
  </si>
  <si>
    <t>Firma del Director  o Presidente</t>
  </si>
  <si>
    <t>Firma del Financiero</t>
  </si>
  <si>
    <t>Autorizado Por:</t>
  </si>
  <si>
    <t>Iraima Capriles</t>
  </si>
  <si>
    <t>Directora Ejecutiva</t>
  </si>
  <si>
    <t>Firma del Abogado(a)</t>
  </si>
  <si>
    <t>Firma del Contador(a)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</si>
</sst>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_(* #,##0_);_(* \(#,##0\);_(* &quot;-&quot;??_);_(@_)"/>
    <numFmt numFmtId="168" formatCode="_-* #,##0.00\ _€_-;\-* #,##0.00\ _€_-;_-* &quot;-&quot;??\ _€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8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0" fillId="2" borderId="0" xfId="0" applyFill="1"/>
    <xf numFmtId="0" fontId="2" fillId="0" borderId="0" xfId="0" applyFont="1"/>
    <xf numFmtId="0" fontId="0" fillId="0" borderId="1" xfId="0" applyBorder="1"/>
    <xf numFmtId="0" fontId="0" fillId="2" borderId="1" xfId="0" applyFill="1" applyBorder="1"/>
    <xf numFmtId="0" fontId="4" fillId="0" borderId="3" xfId="0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5" fillId="0" borderId="0" xfId="0" applyFont="1"/>
    <xf numFmtId="0" fontId="4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 wrapText="1"/>
    </xf>
    <xf numFmtId="0" fontId="6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1" xfId="0" applyFont="1" applyBorder="1"/>
    <xf numFmtId="0" fontId="4" fillId="0" borderId="13" xfId="0" applyFont="1" applyBorder="1"/>
    <xf numFmtId="49" fontId="2" fillId="2" borderId="0" xfId="0" applyNumberFormat="1" applyFont="1" applyFill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0" fillId="0" borderId="14" xfId="0" applyBorder="1" applyAlignment="1">
      <alignment horizontal="center"/>
    </xf>
    <xf numFmtId="49" fontId="0" fillId="0" borderId="4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5" fillId="0" borderId="4" xfId="0" applyFont="1" applyBorder="1"/>
    <xf numFmtId="164" fontId="0" fillId="2" borderId="14" xfId="0" applyNumberFormat="1" applyFill="1" applyBorder="1"/>
    <xf numFmtId="164" fontId="0" fillId="0" borderId="14" xfId="0" applyNumberFormat="1" applyBorder="1"/>
    <xf numFmtId="165" fontId="0" fillId="0" borderId="0" xfId="0" applyNumberFormat="1"/>
    <xf numFmtId="164" fontId="0" fillId="0" borderId="0" xfId="0" applyNumberFormat="1"/>
    <xf numFmtId="0" fontId="0" fillId="0" borderId="15" xfId="0" applyBorder="1" applyAlignment="1">
      <alignment horizontal="center"/>
    </xf>
    <xf numFmtId="49" fontId="0" fillId="0" borderId="0" xfId="0" applyNumberFormat="1"/>
    <xf numFmtId="0" fontId="0" fillId="0" borderId="0" xfId="0" applyAlignment="1">
      <alignment horizontal="center"/>
    </xf>
    <xf numFmtId="0" fontId="0" fillId="0" borderId="16" xfId="0" applyBorder="1"/>
    <xf numFmtId="164" fontId="5" fillId="2" borderId="15" xfId="0" applyNumberFormat="1" applyFont="1" applyFill="1" applyBorder="1"/>
    <xf numFmtId="164" fontId="5" fillId="0" borderId="15" xfId="0" applyNumberFormat="1" applyFont="1" applyBorder="1"/>
    <xf numFmtId="164" fontId="0" fillId="2" borderId="15" xfId="0" applyNumberFormat="1" applyFill="1" applyBorder="1"/>
    <xf numFmtId="43" fontId="0" fillId="0" borderId="0" xfId="1" applyFont="1"/>
    <xf numFmtId="0" fontId="0" fillId="2" borderId="15" xfId="0" applyFill="1" applyBorder="1" applyAlignment="1">
      <alignment horizontal="center"/>
    </xf>
    <xf numFmtId="2" fontId="0" fillId="0" borderId="0" xfId="0" applyNumberFormat="1"/>
    <xf numFmtId="49" fontId="5" fillId="0" borderId="0" xfId="0" applyNumberFormat="1" applyFont="1"/>
    <xf numFmtId="166" fontId="0" fillId="0" borderId="0" xfId="0" applyNumberFormat="1"/>
    <xf numFmtId="167" fontId="0" fillId="0" borderId="0" xfId="0" applyNumberFormat="1"/>
    <xf numFmtId="164" fontId="2" fillId="0" borderId="0" xfId="0" applyNumberFormat="1" applyFont="1"/>
    <xf numFmtId="0" fontId="2" fillId="0" borderId="17" xfId="0" applyFont="1" applyBorder="1" applyAlignment="1">
      <alignment horizontal="center"/>
    </xf>
    <xf numFmtId="164" fontId="2" fillId="0" borderId="15" xfId="0" applyNumberFormat="1" applyFont="1" applyBorder="1"/>
    <xf numFmtId="164" fontId="0" fillId="0" borderId="15" xfId="0" applyNumberFormat="1" applyBorder="1"/>
    <xf numFmtId="0" fontId="5" fillId="0" borderId="17" xfId="0" applyFont="1" applyBorder="1" applyAlignment="1">
      <alignment horizontal="center"/>
    </xf>
    <xf numFmtId="49" fontId="0" fillId="0" borderId="1" xfId="0" applyNumberFormat="1" applyBorder="1"/>
    <xf numFmtId="0" fontId="0" fillId="0" borderId="1" xfId="0" applyBorder="1" applyAlignment="1">
      <alignment horizontal="center"/>
    </xf>
    <xf numFmtId="0" fontId="5" fillId="0" borderId="1" xfId="0" applyFont="1" applyBorder="1"/>
    <xf numFmtId="0" fontId="0" fillId="0" borderId="17" xfId="0" applyBorder="1" applyAlignment="1">
      <alignment horizontal="center"/>
    </xf>
    <xf numFmtId="164" fontId="5" fillId="2" borderId="17" xfId="0" applyNumberFormat="1" applyFont="1" applyFill="1" applyBorder="1"/>
    <xf numFmtId="164" fontId="5" fillId="0" borderId="17" xfId="0" applyNumberFormat="1" applyFont="1" applyBorder="1"/>
    <xf numFmtId="164" fontId="0" fillId="0" borderId="17" xfId="0" applyNumberFormat="1" applyBorder="1"/>
    <xf numFmtId="0" fontId="2" fillId="0" borderId="19" xfId="0" applyFont="1" applyBorder="1" applyAlignment="1">
      <alignment horizontal="center"/>
    </xf>
    <xf numFmtId="164" fontId="2" fillId="2" borderId="20" xfId="0" applyNumberFormat="1" applyFont="1" applyFill="1" applyBorder="1"/>
    <xf numFmtId="49" fontId="0" fillId="0" borderId="0" xfId="0" applyNumberFormat="1" applyAlignment="1">
      <alignment horizontal="right"/>
    </xf>
    <xf numFmtId="0" fontId="5" fillId="2" borderId="0" xfId="0" applyFont="1" applyFill="1"/>
    <xf numFmtId="165" fontId="5" fillId="0" borderId="0" xfId="0" applyNumberFormat="1" applyFont="1"/>
    <xf numFmtId="165" fontId="2" fillId="0" borderId="0" xfId="0" applyNumberFormat="1" applyFont="1"/>
    <xf numFmtId="165" fontId="7" fillId="2" borderId="0" xfId="0" applyNumberFormat="1" applyFont="1" applyFill="1"/>
    <xf numFmtId="0" fontId="8" fillId="0" borderId="0" xfId="2" applyFont="1" applyAlignment="1">
      <alignment horizontal="center"/>
    </xf>
    <xf numFmtId="0" fontId="8" fillId="0" borderId="21" xfId="2" applyFont="1" applyBorder="1"/>
    <xf numFmtId="4" fontId="2" fillId="0" borderId="0" xfId="0" applyNumberFormat="1" applyFont="1"/>
    <xf numFmtId="0" fontId="9" fillId="0" borderId="0" xfId="0" applyFont="1" applyAlignment="1">
      <alignment horizontal="justify" vertical="center"/>
    </xf>
    <xf numFmtId="0" fontId="9" fillId="0" borderId="0" xfId="0" applyFont="1" applyAlignment="1">
      <alignment horizontal="center" vertical="center"/>
    </xf>
    <xf numFmtId="168" fontId="0" fillId="0" borderId="0" xfId="0" applyNumberFormat="1"/>
    <xf numFmtId="0" fontId="5" fillId="2" borderId="0" xfId="0" applyFont="1" applyFill="1" applyAlignment="1">
      <alignment horizontal="right"/>
    </xf>
    <xf numFmtId="0" fontId="10" fillId="0" borderId="0" xfId="0" applyFont="1"/>
    <xf numFmtId="43" fontId="0" fillId="0" borderId="0" xfId="1" applyFont="1" applyBorder="1"/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8" fillId="0" borderId="22" xfId="2" applyFont="1" applyBorder="1" applyAlignment="1">
      <alignment horizontal="center"/>
    </xf>
    <xf numFmtId="0" fontId="8" fillId="0" borderId="0" xfId="2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/>
    </xf>
  </cellXfs>
  <cellStyles count="3">
    <cellStyle name="Millares" xfId="1" builtinId="3"/>
    <cellStyle name="Normal" xfId="0" builtinId="0"/>
    <cellStyle name="Normal 3" xfId="2" xr:uid="{2C503EAC-9CED-4AA0-95BC-026B552DD9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ALEXANDRA\Desktop\ACTUAL%20Estados%20Financieros%20Escritorio\A&#241;o%202025\06-Estados%20Financieros%2006-Junio%202025%20REVISADO.xlsx" TargetMode="External"/><Relationship Id="rId1" Type="http://schemas.openxmlformats.org/officeDocument/2006/relationships/externalLinkPath" Target="/Users/ALEXANDRA/Desktop/ACTUAL%20Estados%20Financieros%20Escritorio/A&#241;o%202025/06-Estados%20Financieros%2006-Junio%202025%20REVIS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Situación Financi"/>
      <sheetName val="Estado de Rendimiento Financier"/>
      <sheetName val="Cambio Patrimon.2024"/>
      <sheetName val="Hoja1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INVERSIONES DIGECOG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RESUMEN EJECUTIVO"/>
      <sheetName val="HISTORIAL CERTIFICADOS FINANC"/>
      <sheetName val="Detalle Deposito Arrendamiento "/>
      <sheetName val="Estado Comparativo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93">
          <cell r="D93">
            <v>5013528.3899999997</v>
          </cell>
        </row>
      </sheetData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FAE31-DE11-4101-AFE9-B16413E207BA}">
  <dimension ref="A1:Z91"/>
  <sheetViews>
    <sheetView tabSelected="1" topLeftCell="A61" workbookViewId="0">
      <selection activeCell="U36" sqref="U36"/>
    </sheetView>
  </sheetViews>
  <sheetFormatPr baseColWidth="10" defaultColWidth="11.42578125" defaultRowHeight="15" x14ac:dyDescent="0.25"/>
  <cols>
    <col min="1" max="1" width="11.140625" customWidth="1"/>
    <col min="2" max="5" width="11.42578125" hidden="1" customWidth="1"/>
    <col min="6" max="6" width="4.140625" hidden="1" customWidth="1"/>
    <col min="7" max="7" width="6.85546875" hidden="1" customWidth="1"/>
    <col min="10" max="10" width="11.28515625" customWidth="1"/>
    <col min="12" max="12" width="12" customWidth="1"/>
    <col min="13" max="13" width="13.85546875" style="3" bestFit="1" customWidth="1"/>
    <col min="14" max="14" width="14.28515625" customWidth="1"/>
    <col min="15" max="15" width="14" customWidth="1"/>
    <col min="16" max="16" width="22.7109375" hidden="1" customWidth="1"/>
    <col min="17" max="17" width="0" hidden="1" customWidth="1"/>
    <col min="18" max="18" width="11.42578125" hidden="1" customWidth="1"/>
    <col min="19" max="19" width="15.7109375" customWidth="1"/>
    <col min="20" max="20" width="14.42578125" bestFit="1" customWidth="1"/>
    <col min="21" max="21" width="13.85546875" bestFit="1" customWidth="1"/>
    <col min="22" max="22" width="14.85546875" bestFit="1" customWidth="1"/>
    <col min="258" max="263" width="0" hidden="1" customWidth="1"/>
    <col min="269" max="271" width="13.85546875" bestFit="1" customWidth="1"/>
    <col min="514" max="519" width="0" hidden="1" customWidth="1"/>
    <col min="525" max="527" width="13.85546875" bestFit="1" customWidth="1"/>
    <col min="770" max="775" width="0" hidden="1" customWidth="1"/>
    <col min="781" max="783" width="13.85546875" bestFit="1" customWidth="1"/>
    <col min="1026" max="1031" width="0" hidden="1" customWidth="1"/>
    <col min="1037" max="1039" width="13.85546875" bestFit="1" customWidth="1"/>
    <col min="1282" max="1287" width="0" hidden="1" customWidth="1"/>
    <col min="1293" max="1295" width="13.85546875" bestFit="1" customWidth="1"/>
    <col min="1538" max="1543" width="0" hidden="1" customWidth="1"/>
    <col min="1549" max="1551" width="13.85546875" bestFit="1" customWidth="1"/>
    <col min="1794" max="1799" width="0" hidden="1" customWidth="1"/>
    <col min="1805" max="1807" width="13.85546875" bestFit="1" customWidth="1"/>
    <col min="2050" max="2055" width="0" hidden="1" customWidth="1"/>
    <col min="2061" max="2063" width="13.85546875" bestFit="1" customWidth="1"/>
    <col min="2306" max="2311" width="0" hidden="1" customWidth="1"/>
    <col min="2317" max="2319" width="13.85546875" bestFit="1" customWidth="1"/>
    <col min="2562" max="2567" width="0" hidden="1" customWidth="1"/>
    <col min="2573" max="2575" width="13.85546875" bestFit="1" customWidth="1"/>
    <col min="2818" max="2823" width="0" hidden="1" customWidth="1"/>
    <col min="2829" max="2831" width="13.85546875" bestFit="1" customWidth="1"/>
    <col min="3074" max="3079" width="0" hidden="1" customWidth="1"/>
    <col min="3085" max="3087" width="13.85546875" bestFit="1" customWidth="1"/>
    <col min="3330" max="3335" width="0" hidden="1" customWidth="1"/>
    <col min="3341" max="3343" width="13.85546875" bestFit="1" customWidth="1"/>
    <col min="3586" max="3591" width="0" hidden="1" customWidth="1"/>
    <col min="3597" max="3599" width="13.85546875" bestFit="1" customWidth="1"/>
    <col min="3842" max="3847" width="0" hidden="1" customWidth="1"/>
    <col min="3853" max="3855" width="13.85546875" bestFit="1" customWidth="1"/>
    <col min="4098" max="4103" width="0" hidden="1" customWidth="1"/>
    <col min="4109" max="4111" width="13.85546875" bestFit="1" customWidth="1"/>
    <col min="4354" max="4359" width="0" hidden="1" customWidth="1"/>
    <col min="4365" max="4367" width="13.85546875" bestFit="1" customWidth="1"/>
    <col min="4610" max="4615" width="0" hidden="1" customWidth="1"/>
    <col min="4621" max="4623" width="13.85546875" bestFit="1" customWidth="1"/>
    <col min="4866" max="4871" width="0" hidden="1" customWidth="1"/>
    <col min="4877" max="4879" width="13.85546875" bestFit="1" customWidth="1"/>
    <col min="5122" max="5127" width="0" hidden="1" customWidth="1"/>
    <col min="5133" max="5135" width="13.85546875" bestFit="1" customWidth="1"/>
    <col min="5378" max="5383" width="0" hidden="1" customWidth="1"/>
    <col min="5389" max="5391" width="13.85546875" bestFit="1" customWidth="1"/>
    <col min="5634" max="5639" width="0" hidden="1" customWidth="1"/>
    <col min="5645" max="5647" width="13.85546875" bestFit="1" customWidth="1"/>
    <col min="5890" max="5895" width="0" hidden="1" customWidth="1"/>
    <col min="5901" max="5903" width="13.85546875" bestFit="1" customWidth="1"/>
    <col min="6146" max="6151" width="0" hidden="1" customWidth="1"/>
    <col min="6157" max="6159" width="13.85546875" bestFit="1" customWidth="1"/>
    <col min="6402" max="6407" width="0" hidden="1" customWidth="1"/>
    <col min="6413" max="6415" width="13.85546875" bestFit="1" customWidth="1"/>
    <col min="6658" max="6663" width="0" hidden="1" customWidth="1"/>
    <col min="6669" max="6671" width="13.85546875" bestFit="1" customWidth="1"/>
    <col min="6914" max="6919" width="0" hidden="1" customWidth="1"/>
    <col min="6925" max="6927" width="13.85546875" bestFit="1" customWidth="1"/>
    <col min="7170" max="7175" width="0" hidden="1" customWidth="1"/>
    <col min="7181" max="7183" width="13.85546875" bestFit="1" customWidth="1"/>
    <col min="7426" max="7431" width="0" hidden="1" customWidth="1"/>
    <col min="7437" max="7439" width="13.85546875" bestFit="1" customWidth="1"/>
    <col min="7682" max="7687" width="0" hidden="1" customWidth="1"/>
    <col min="7693" max="7695" width="13.85546875" bestFit="1" customWidth="1"/>
    <col min="7938" max="7943" width="0" hidden="1" customWidth="1"/>
    <col min="7949" max="7951" width="13.85546875" bestFit="1" customWidth="1"/>
    <col min="8194" max="8199" width="0" hidden="1" customWidth="1"/>
    <col min="8205" max="8207" width="13.85546875" bestFit="1" customWidth="1"/>
    <col min="8450" max="8455" width="0" hidden="1" customWidth="1"/>
    <col min="8461" max="8463" width="13.85546875" bestFit="1" customWidth="1"/>
    <col min="8706" max="8711" width="0" hidden="1" customWidth="1"/>
    <col min="8717" max="8719" width="13.85546875" bestFit="1" customWidth="1"/>
    <col min="8962" max="8967" width="0" hidden="1" customWidth="1"/>
    <col min="8973" max="8975" width="13.85546875" bestFit="1" customWidth="1"/>
    <col min="9218" max="9223" width="0" hidden="1" customWidth="1"/>
    <col min="9229" max="9231" width="13.85546875" bestFit="1" customWidth="1"/>
    <col min="9474" max="9479" width="0" hidden="1" customWidth="1"/>
    <col min="9485" max="9487" width="13.85546875" bestFit="1" customWidth="1"/>
    <col min="9730" max="9735" width="0" hidden="1" customWidth="1"/>
    <col min="9741" max="9743" width="13.85546875" bestFit="1" customWidth="1"/>
    <col min="9986" max="9991" width="0" hidden="1" customWidth="1"/>
    <col min="9997" max="9999" width="13.85546875" bestFit="1" customWidth="1"/>
    <col min="10242" max="10247" width="0" hidden="1" customWidth="1"/>
    <col min="10253" max="10255" width="13.85546875" bestFit="1" customWidth="1"/>
    <col min="10498" max="10503" width="0" hidden="1" customWidth="1"/>
    <col min="10509" max="10511" width="13.85546875" bestFit="1" customWidth="1"/>
    <col min="10754" max="10759" width="0" hidden="1" customWidth="1"/>
    <col min="10765" max="10767" width="13.85546875" bestFit="1" customWidth="1"/>
    <col min="11010" max="11015" width="0" hidden="1" customWidth="1"/>
    <col min="11021" max="11023" width="13.85546875" bestFit="1" customWidth="1"/>
    <col min="11266" max="11271" width="0" hidden="1" customWidth="1"/>
    <col min="11277" max="11279" width="13.85546875" bestFit="1" customWidth="1"/>
    <col min="11522" max="11527" width="0" hidden="1" customWidth="1"/>
    <col min="11533" max="11535" width="13.85546875" bestFit="1" customWidth="1"/>
    <col min="11778" max="11783" width="0" hidden="1" customWidth="1"/>
    <col min="11789" max="11791" width="13.85546875" bestFit="1" customWidth="1"/>
    <col min="12034" max="12039" width="0" hidden="1" customWidth="1"/>
    <col min="12045" max="12047" width="13.85546875" bestFit="1" customWidth="1"/>
    <col min="12290" max="12295" width="0" hidden="1" customWidth="1"/>
    <col min="12301" max="12303" width="13.85546875" bestFit="1" customWidth="1"/>
    <col min="12546" max="12551" width="0" hidden="1" customWidth="1"/>
    <col min="12557" max="12559" width="13.85546875" bestFit="1" customWidth="1"/>
    <col min="12802" max="12807" width="0" hidden="1" customWidth="1"/>
    <col min="12813" max="12815" width="13.85546875" bestFit="1" customWidth="1"/>
    <col min="13058" max="13063" width="0" hidden="1" customWidth="1"/>
    <col min="13069" max="13071" width="13.85546875" bestFit="1" customWidth="1"/>
    <col min="13314" max="13319" width="0" hidden="1" customWidth="1"/>
    <col min="13325" max="13327" width="13.85546875" bestFit="1" customWidth="1"/>
    <col min="13570" max="13575" width="0" hidden="1" customWidth="1"/>
    <col min="13581" max="13583" width="13.85546875" bestFit="1" customWidth="1"/>
    <col min="13826" max="13831" width="0" hidden="1" customWidth="1"/>
    <col min="13837" max="13839" width="13.85546875" bestFit="1" customWidth="1"/>
    <col min="14082" max="14087" width="0" hidden="1" customWidth="1"/>
    <col min="14093" max="14095" width="13.85546875" bestFit="1" customWidth="1"/>
    <col min="14338" max="14343" width="0" hidden="1" customWidth="1"/>
    <col min="14349" max="14351" width="13.85546875" bestFit="1" customWidth="1"/>
    <col min="14594" max="14599" width="0" hidden="1" customWidth="1"/>
    <col min="14605" max="14607" width="13.85546875" bestFit="1" customWidth="1"/>
    <col min="14850" max="14855" width="0" hidden="1" customWidth="1"/>
    <col min="14861" max="14863" width="13.85546875" bestFit="1" customWidth="1"/>
    <col min="15106" max="15111" width="0" hidden="1" customWidth="1"/>
    <col min="15117" max="15119" width="13.85546875" bestFit="1" customWidth="1"/>
    <col min="15362" max="15367" width="0" hidden="1" customWidth="1"/>
    <col min="15373" max="15375" width="13.85546875" bestFit="1" customWidth="1"/>
    <col min="15618" max="15623" width="0" hidden="1" customWidth="1"/>
    <col min="15629" max="15631" width="13.85546875" bestFit="1" customWidth="1"/>
    <col min="15874" max="15879" width="0" hidden="1" customWidth="1"/>
    <col min="15885" max="15887" width="13.85546875" bestFit="1" customWidth="1"/>
    <col min="16130" max="16135" width="0" hidden="1" customWidth="1"/>
    <col min="16141" max="16143" width="13.85546875" bestFit="1" customWidth="1"/>
  </cols>
  <sheetData>
    <row r="1" spans="1:26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</row>
    <row r="2" spans="1:26" x14ac:dyDescent="0.25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</row>
    <row r="3" spans="1:26" x14ac:dyDescent="0.25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</row>
    <row r="4" spans="1:26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N4" s="4"/>
      <c r="O4" s="4"/>
    </row>
    <row r="5" spans="1:26" ht="15.75" thickBot="1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6"/>
      <c r="N5" s="5"/>
      <c r="O5" s="5"/>
    </row>
    <row r="6" spans="1:26" x14ac:dyDescent="0.25">
      <c r="A6" s="78" t="s">
        <v>4</v>
      </c>
      <c r="B6" s="79"/>
      <c r="C6" s="79"/>
      <c r="D6" s="79"/>
      <c r="E6" s="79"/>
      <c r="F6" s="79"/>
      <c r="G6" s="79"/>
      <c r="H6" s="79"/>
      <c r="I6" s="80"/>
      <c r="J6" s="80"/>
      <c r="K6" s="81"/>
      <c r="L6" s="7"/>
      <c r="M6" s="79" t="s">
        <v>5</v>
      </c>
      <c r="N6" s="79"/>
      <c r="O6" s="82"/>
    </row>
    <row r="7" spans="1:26" x14ac:dyDescent="0.25">
      <c r="A7" s="83" t="s">
        <v>6</v>
      </c>
      <c r="B7" s="84"/>
      <c r="C7" s="83"/>
      <c r="D7" s="83"/>
      <c r="E7" s="83"/>
      <c r="F7" s="83"/>
      <c r="G7" s="83"/>
      <c r="H7" s="8"/>
      <c r="I7" s="85" t="s">
        <v>7</v>
      </c>
      <c r="J7" s="85"/>
      <c r="K7" s="85"/>
      <c r="L7" s="9"/>
      <c r="M7" s="10" t="s">
        <v>8</v>
      </c>
      <c r="N7" s="11" t="s">
        <v>9</v>
      </c>
      <c r="O7" s="12" t="s">
        <v>10</v>
      </c>
      <c r="U7" s="13"/>
    </row>
    <row r="8" spans="1:26" ht="15.75" thickBot="1" x14ac:dyDescent="0.3">
      <c r="A8" s="14" t="s">
        <v>11</v>
      </c>
      <c r="B8" s="15" t="s">
        <v>12</v>
      </c>
      <c r="C8" s="14" t="s">
        <v>13</v>
      </c>
      <c r="D8" s="14" t="s">
        <v>14</v>
      </c>
      <c r="E8" s="14" t="s">
        <v>15</v>
      </c>
      <c r="F8" s="14" t="s">
        <v>16</v>
      </c>
      <c r="G8" s="14" t="s">
        <v>17</v>
      </c>
      <c r="H8" s="16" t="s">
        <v>18</v>
      </c>
      <c r="I8" s="17" t="s">
        <v>19</v>
      </c>
      <c r="J8" s="18" t="s">
        <v>20</v>
      </c>
      <c r="K8" s="18" t="s">
        <v>21</v>
      </c>
      <c r="L8" s="19" t="s">
        <v>22</v>
      </c>
      <c r="M8" s="20" t="s">
        <v>23</v>
      </c>
      <c r="N8" s="21" t="s">
        <v>24</v>
      </c>
      <c r="O8" s="22" t="s">
        <v>25</v>
      </c>
    </row>
    <row r="9" spans="1:26" x14ac:dyDescent="0.25">
      <c r="A9" s="23">
        <v>98</v>
      </c>
      <c r="B9" s="24" t="s">
        <v>26</v>
      </c>
      <c r="C9" s="24" t="s">
        <v>26</v>
      </c>
      <c r="D9" s="24" t="s">
        <v>27</v>
      </c>
      <c r="E9" s="25" t="s">
        <v>28</v>
      </c>
      <c r="F9" s="25">
        <v>111</v>
      </c>
      <c r="G9" s="26">
        <v>100</v>
      </c>
      <c r="H9" s="27">
        <v>2</v>
      </c>
      <c r="I9" s="23">
        <v>1</v>
      </c>
      <c r="J9" s="23">
        <v>1</v>
      </c>
      <c r="K9" s="23">
        <v>1</v>
      </c>
      <c r="L9" s="23">
        <v>1</v>
      </c>
      <c r="M9" s="28">
        <v>101354.43</v>
      </c>
      <c r="N9" s="29">
        <v>3150000</v>
      </c>
      <c r="O9" s="29">
        <f>3150000+101707-M9</f>
        <v>3150352.57</v>
      </c>
      <c r="P9" s="30"/>
      <c r="Q9" s="30">
        <f>195910.81-M9</f>
        <v>94556.38</v>
      </c>
      <c r="T9" s="31"/>
      <c r="U9" s="31"/>
      <c r="Z9">
        <v>153332</v>
      </c>
    </row>
    <row r="10" spans="1:26" x14ac:dyDescent="0.25">
      <c r="A10" s="32">
        <v>98</v>
      </c>
      <c r="B10" s="33" t="s">
        <v>26</v>
      </c>
      <c r="C10" s="33" t="s">
        <v>26</v>
      </c>
      <c r="D10" s="33" t="s">
        <v>27</v>
      </c>
      <c r="E10" s="34" t="s">
        <v>28</v>
      </c>
      <c r="F10" s="34">
        <v>111</v>
      </c>
      <c r="G10" s="35">
        <v>100</v>
      </c>
      <c r="H10" s="13">
        <v>2</v>
      </c>
      <c r="I10" s="32">
        <v>1</v>
      </c>
      <c r="J10" s="32">
        <v>1</v>
      </c>
      <c r="K10" s="32">
        <v>2</v>
      </c>
      <c r="L10" s="32">
        <v>1</v>
      </c>
      <c r="M10" s="36">
        <v>229424.17</v>
      </c>
      <c r="N10" s="37">
        <v>8090575</v>
      </c>
      <c r="O10" s="37">
        <f>8090575+483552-M10</f>
        <v>8344702.8300000001</v>
      </c>
      <c r="P10" s="30"/>
      <c r="Z10">
        <v>294340</v>
      </c>
    </row>
    <row r="11" spans="1:26" x14ac:dyDescent="0.25">
      <c r="A11" s="32">
        <v>98</v>
      </c>
      <c r="B11" s="33" t="s">
        <v>26</v>
      </c>
      <c r="C11" s="33" t="s">
        <v>26</v>
      </c>
      <c r="D11" s="33" t="s">
        <v>27</v>
      </c>
      <c r="E11" s="34" t="s">
        <v>28</v>
      </c>
      <c r="F11" s="34">
        <v>111</v>
      </c>
      <c r="G11" s="35">
        <v>100</v>
      </c>
      <c r="H11" s="13">
        <v>2</v>
      </c>
      <c r="I11" s="32">
        <v>1</v>
      </c>
      <c r="J11" s="32">
        <v>1</v>
      </c>
      <c r="K11" s="32">
        <v>2</v>
      </c>
      <c r="L11" s="32">
        <v>5</v>
      </c>
      <c r="M11" s="38">
        <v>0</v>
      </c>
      <c r="N11" s="37">
        <v>195290</v>
      </c>
      <c r="O11" s="37">
        <f>195290-M11</f>
        <v>195290</v>
      </c>
      <c r="P11" s="30"/>
      <c r="T11" s="31"/>
    </row>
    <row r="12" spans="1:26" x14ac:dyDescent="0.25">
      <c r="A12" s="32">
        <v>98</v>
      </c>
      <c r="B12" s="33" t="s">
        <v>26</v>
      </c>
      <c r="C12" s="33" t="s">
        <v>26</v>
      </c>
      <c r="D12" s="33" t="s">
        <v>27</v>
      </c>
      <c r="E12" s="34" t="s">
        <v>28</v>
      </c>
      <c r="F12" s="34">
        <v>111</v>
      </c>
      <c r="G12" s="35">
        <v>100</v>
      </c>
      <c r="H12" s="13">
        <v>2</v>
      </c>
      <c r="I12" s="32">
        <v>1</v>
      </c>
      <c r="J12" s="32">
        <v>1</v>
      </c>
      <c r="K12" s="32">
        <v>4</v>
      </c>
      <c r="L12" s="32">
        <v>1</v>
      </c>
      <c r="M12" s="38">
        <v>0</v>
      </c>
      <c r="N12" s="37">
        <v>31424</v>
      </c>
      <c r="O12" s="37">
        <f>31424-M12</f>
        <v>31424</v>
      </c>
      <c r="P12" s="30"/>
      <c r="Q12" s="39">
        <f>44586.38+52463.01+12400.87</f>
        <v>109450.26</v>
      </c>
      <c r="R12" s="30">
        <f>Q12-195910.81</f>
        <v>-86460.55</v>
      </c>
      <c r="T12" s="31"/>
    </row>
    <row r="13" spans="1:26" x14ac:dyDescent="0.25">
      <c r="A13" s="32">
        <v>98</v>
      </c>
      <c r="B13" s="33" t="s">
        <v>26</v>
      </c>
      <c r="C13" s="33" t="s">
        <v>26</v>
      </c>
      <c r="D13" s="33" t="s">
        <v>27</v>
      </c>
      <c r="E13" s="34" t="s">
        <v>28</v>
      </c>
      <c r="F13" s="34">
        <v>111</v>
      </c>
      <c r="G13" s="35">
        <v>100</v>
      </c>
      <c r="H13" s="13">
        <v>2</v>
      </c>
      <c r="I13" s="32">
        <v>1</v>
      </c>
      <c r="J13" s="32">
        <v>1</v>
      </c>
      <c r="K13" s="32">
        <v>5</v>
      </c>
      <c r="L13" s="32">
        <v>1</v>
      </c>
      <c r="M13" s="38">
        <v>0</v>
      </c>
      <c r="N13" s="37">
        <v>378200</v>
      </c>
      <c r="O13" s="37">
        <f t="shared" ref="O13:O19" si="0">+N13-M13</f>
        <v>378200</v>
      </c>
      <c r="P13" s="30"/>
      <c r="T13" s="31"/>
    </row>
    <row r="14" spans="1:26" x14ac:dyDescent="0.25">
      <c r="A14" s="32">
        <v>98</v>
      </c>
      <c r="B14" s="33" t="s">
        <v>26</v>
      </c>
      <c r="C14" s="33" t="s">
        <v>26</v>
      </c>
      <c r="D14" s="33" t="s">
        <v>27</v>
      </c>
      <c r="E14" s="34" t="s">
        <v>28</v>
      </c>
      <c r="F14" s="34">
        <v>111</v>
      </c>
      <c r="G14" s="35">
        <v>100</v>
      </c>
      <c r="H14" s="13">
        <v>2</v>
      </c>
      <c r="I14" s="32">
        <v>1</v>
      </c>
      <c r="J14" s="32">
        <v>1</v>
      </c>
      <c r="K14" s="32">
        <v>5</v>
      </c>
      <c r="L14" s="32">
        <v>3</v>
      </c>
      <c r="M14" s="38">
        <v>0</v>
      </c>
      <c r="N14" s="37">
        <v>81734</v>
      </c>
      <c r="O14" s="37">
        <f t="shared" si="0"/>
        <v>81734</v>
      </c>
      <c r="P14" s="30"/>
      <c r="U14" s="31"/>
    </row>
    <row r="15" spans="1:26" x14ac:dyDescent="0.25">
      <c r="A15" s="32">
        <v>98</v>
      </c>
      <c r="B15" s="33" t="s">
        <v>26</v>
      </c>
      <c r="C15" s="33" t="s">
        <v>26</v>
      </c>
      <c r="D15" s="33" t="s">
        <v>27</v>
      </c>
      <c r="E15" s="34" t="s">
        <v>28</v>
      </c>
      <c r="F15" s="34">
        <v>111</v>
      </c>
      <c r="G15" s="35">
        <v>100</v>
      </c>
      <c r="H15" s="13">
        <v>2</v>
      </c>
      <c r="I15" s="32">
        <v>1</v>
      </c>
      <c r="J15" s="32">
        <v>1</v>
      </c>
      <c r="K15" s="32">
        <v>5</v>
      </c>
      <c r="L15" s="32">
        <v>4</v>
      </c>
      <c r="M15" s="38">
        <v>0</v>
      </c>
      <c r="N15" s="37">
        <v>0</v>
      </c>
      <c r="O15" s="37">
        <f t="shared" si="0"/>
        <v>0</v>
      </c>
      <c r="P15" s="30"/>
    </row>
    <row r="16" spans="1:26" x14ac:dyDescent="0.25">
      <c r="A16" s="32">
        <v>98</v>
      </c>
      <c r="B16" s="33"/>
      <c r="C16" s="33"/>
      <c r="D16" s="33"/>
      <c r="E16" s="34"/>
      <c r="F16" s="34"/>
      <c r="G16" s="35"/>
      <c r="H16" s="13">
        <v>2</v>
      </c>
      <c r="I16" s="32">
        <v>1</v>
      </c>
      <c r="J16" s="32">
        <v>2</v>
      </c>
      <c r="K16" s="32">
        <v>2</v>
      </c>
      <c r="L16" s="32">
        <v>10</v>
      </c>
      <c r="M16" s="38">
        <v>0</v>
      </c>
      <c r="N16" s="37">
        <v>66000</v>
      </c>
      <c r="O16" s="37">
        <f t="shared" si="0"/>
        <v>66000</v>
      </c>
      <c r="P16" s="30"/>
    </row>
    <row r="17" spans="1:26" x14ac:dyDescent="0.25">
      <c r="A17" s="32">
        <v>98</v>
      </c>
      <c r="B17" s="33" t="s">
        <v>26</v>
      </c>
      <c r="C17" s="33" t="s">
        <v>26</v>
      </c>
      <c r="D17" s="33" t="s">
        <v>27</v>
      </c>
      <c r="E17" s="34" t="s">
        <v>28</v>
      </c>
      <c r="F17" s="34">
        <v>111</v>
      </c>
      <c r="G17" s="35">
        <v>100</v>
      </c>
      <c r="H17" s="13">
        <v>2</v>
      </c>
      <c r="I17" s="32">
        <v>1</v>
      </c>
      <c r="J17" s="32">
        <v>2</v>
      </c>
      <c r="K17" s="32">
        <v>2</v>
      </c>
      <c r="L17" s="32">
        <v>15</v>
      </c>
      <c r="M17" s="38">
        <v>0</v>
      </c>
      <c r="N17" s="37">
        <v>31424</v>
      </c>
      <c r="O17" s="37">
        <f t="shared" si="0"/>
        <v>31424</v>
      </c>
      <c r="P17" s="30"/>
      <c r="U17" s="31"/>
    </row>
    <row r="18" spans="1:26" x14ac:dyDescent="0.25">
      <c r="A18" s="32">
        <v>98</v>
      </c>
      <c r="B18" s="33"/>
      <c r="C18" s="33"/>
      <c r="D18" s="33"/>
      <c r="E18" s="34"/>
      <c r="F18" s="34"/>
      <c r="G18" s="35"/>
      <c r="H18" s="13">
        <v>2</v>
      </c>
      <c r="I18" s="32">
        <v>1</v>
      </c>
      <c r="J18" s="32">
        <v>3</v>
      </c>
      <c r="K18" s="32">
        <v>7</v>
      </c>
      <c r="L18" s="32">
        <v>2</v>
      </c>
      <c r="M18" s="38">
        <v>0</v>
      </c>
      <c r="N18" s="37">
        <v>0</v>
      </c>
      <c r="O18" s="37">
        <f t="shared" si="0"/>
        <v>0</v>
      </c>
      <c r="P18" s="30"/>
      <c r="U18" s="31"/>
    </row>
    <row r="19" spans="1:26" x14ac:dyDescent="0.25">
      <c r="A19" s="32">
        <v>98</v>
      </c>
      <c r="B19" s="33"/>
      <c r="C19" s="33"/>
      <c r="D19" s="33"/>
      <c r="E19" s="34"/>
      <c r="F19" s="34"/>
      <c r="G19" s="35"/>
      <c r="H19" s="13">
        <v>2</v>
      </c>
      <c r="I19" s="32">
        <v>1</v>
      </c>
      <c r="J19" s="32">
        <v>3</v>
      </c>
      <c r="K19" s="32">
        <v>7</v>
      </c>
      <c r="L19" s="32">
        <v>4</v>
      </c>
      <c r="M19" s="38">
        <v>0</v>
      </c>
      <c r="N19" s="37">
        <v>519750</v>
      </c>
      <c r="O19" s="37">
        <f t="shared" si="0"/>
        <v>519750</v>
      </c>
      <c r="P19" s="30"/>
      <c r="U19" s="31"/>
    </row>
    <row r="20" spans="1:26" x14ac:dyDescent="0.25">
      <c r="A20" s="32">
        <v>98</v>
      </c>
      <c r="B20" s="33" t="s">
        <v>26</v>
      </c>
      <c r="C20" s="33" t="s">
        <v>26</v>
      </c>
      <c r="D20" s="33" t="s">
        <v>27</v>
      </c>
      <c r="E20" s="34" t="s">
        <v>28</v>
      </c>
      <c r="F20" s="34">
        <v>111</v>
      </c>
      <c r="G20" s="35">
        <v>100</v>
      </c>
      <c r="H20" s="13">
        <v>2</v>
      </c>
      <c r="I20" s="32">
        <v>1</v>
      </c>
      <c r="J20" s="32">
        <v>5</v>
      </c>
      <c r="K20" s="32">
        <v>1</v>
      </c>
      <c r="L20" s="32"/>
      <c r="M20" s="36">
        <f>194340.03+19000</f>
        <v>213340.03</v>
      </c>
      <c r="N20" s="37">
        <v>765541</v>
      </c>
      <c r="O20" s="37">
        <f>765541-M20</f>
        <v>552200.97</v>
      </c>
      <c r="P20" s="30"/>
      <c r="R20" s="39">
        <f>220563.9-148910.62</f>
        <v>71653.279999999999</v>
      </c>
    </row>
    <row r="21" spans="1:26" x14ac:dyDescent="0.25">
      <c r="A21" s="32">
        <v>98</v>
      </c>
      <c r="B21" s="33" t="s">
        <v>26</v>
      </c>
      <c r="C21" s="33" t="s">
        <v>26</v>
      </c>
      <c r="D21" s="33" t="s">
        <v>27</v>
      </c>
      <c r="E21" s="34" t="s">
        <v>28</v>
      </c>
      <c r="F21" s="34">
        <v>111</v>
      </c>
      <c r="G21" s="35">
        <v>100</v>
      </c>
      <c r="H21" s="13">
        <v>2</v>
      </c>
      <c r="I21" s="32">
        <v>1</v>
      </c>
      <c r="J21" s="32">
        <v>5</v>
      </c>
      <c r="K21" s="32">
        <v>2</v>
      </c>
      <c r="L21" s="32"/>
      <c r="M21" s="36">
        <f>197016.72+10992.37</f>
        <v>208009.09</v>
      </c>
      <c r="N21" s="37">
        <v>815495</v>
      </c>
      <c r="O21" s="37">
        <f>815495-M21</f>
        <v>607485.91</v>
      </c>
      <c r="P21" s="30"/>
      <c r="S21" s="31"/>
    </row>
    <row r="22" spans="1:26" x14ac:dyDescent="0.25">
      <c r="A22" s="32">
        <v>98</v>
      </c>
      <c r="B22" s="33" t="s">
        <v>26</v>
      </c>
      <c r="C22" s="33" t="s">
        <v>26</v>
      </c>
      <c r="D22" s="33" t="s">
        <v>27</v>
      </c>
      <c r="E22" s="34" t="s">
        <v>28</v>
      </c>
      <c r="F22" s="34">
        <v>111</v>
      </c>
      <c r="G22" s="35">
        <v>100</v>
      </c>
      <c r="H22" s="13">
        <v>2</v>
      </c>
      <c r="I22" s="32">
        <v>1</v>
      </c>
      <c r="J22" s="32">
        <v>5</v>
      </c>
      <c r="K22" s="32">
        <v>3</v>
      </c>
      <c r="L22" s="32"/>
      <c r="M22" s="36">
        <v>14296.57</v>
      </c>
      <c r="N22" s="37">
        <v>79353</v>
      </c>
      <c r="O22" s="37">
        <f>79353-M22</f>
        <v>65056.43</v>
      </c>
      <c r="P22" s="30"/>
    </row>
    <row r="23" spans="1:26" x14ac:dyDescent="0.25">
      <c r="A23" s="40">
        <v>98</v>
      </c>
      <c r="B23" s="33" t="s">
        <v>26</v>
      </c>
      <c r="C23" s="33" t="s">
        <v>26</v>
      </c>
      <c r="D23" s="33" t="s">
        <v>27</v>
      </c>
      <c r="E23" s="34" t="s">
        <v>28</v>
      </c>
      <c r="F23" s="34">
        <v>111</v>
      </c>
      <c r="G23" s="35">
        <v>100</v>
      </c>
      <c r="H23" s="13">
        <v>2</v>
      </c>
      <c r="I23" s="32">
        <v>2</v>
      </c>
      <c r="J23" s="32">
        <v>1</v>
      </c>
      <c r="K23" s="32">
        <v>3</v>
      </c>
      <c r="L23" s="32"/>
      <c r="M23" s="36">
        <v>0</v>
      </c>
      <c r="N23" s="37">
        <v>480508</v>
      </c>
      <c r="O23" s="37">
        <f>480508-M23</f>
        <v>480508</v>
      </c>
      <c r="P23" s="30"/>
    </row>
    <row r="24" spans="1:26" x14ac:dyDescent="0.25">
      <c r="A24" s="40">
        <v>98</v>
      </c>
      <c r="B24" s="33" t="s">
        <v>26</v>
      </c>
      <c r="C24" s="33" t="s">
        <v>26</v>
      </c>
      <c r="D24" s="33" t="s">
        <v>27</v>
      </c>
      <c r="E24" s="34" t="s">
        <v>28</v>
      </c>
      <c r="F24" s="34">
        <v>111</v>
      </c>
      <c r="G24" s="35">
        <v>100</v>
      </c>
      <c r="H24" s="13">
        <v>2</v>
      </c>
      <c r="I24" s="32">
        <v>2</v>
      </c>
      <c r="J24" s="32">
        <v>1</v>
      </c>
      <c r="K24" s="32">
        <v>5</v>
      </c>
      <c r="L24" s="32"/>
      <c r="M24" s="36">
        <v>0</v>
      </c>
      <c r="N24" s="37">
        <v>179005</v>
      </c>
      <c r="O24" s="37">
        <f>N24-M24</f>
        <v>179005</v>
      </c>
      <c r="P24" s="30"/>
      <c r="U24" s="31"/>
    </row>
    <row r="25" spans="1:26" x14ac:dyDescent="0.25">
      <c r="A25" s="32">
        <v>98</v>
      </c>
      <c r="B25" s="33" t="s">
        <v>26</v>
      </c>
      <c r="C25" s="33" t="s">
        <v>26</v>
      </c>
      <c r="D25" s="33" t="s">
        <v>27</v>
      </c>
      <c r="E25" s="34" t="s">
        <v>28</v>
      </c>
      <c r="F25" s="34">
        <v>111</v>
      </c>
      <c r="G25" s="35">
        <v>100</v>
      </c>
      <c r="H25" s="13">
        <v>2</v>
      </c>
      <c r="I25" s="32">
        <v>2</v>
      </c>
      <c r="J25" s="32">
        <v>1</v>
      </c>
      <c r="K25" s="32">
        <v>6</v>
      </c>
      <c r="L25" s="32">
        <v>1</v>
      </c>
      <c r="M25" s="36">
        <v>0</v>
      </c>
      <c r="N25" s="37">
        <v>393246</v>
      </c>
      <c r="O25" s="37">
        <f>393246+3081-M25</f>
        <v>396327</v>
      </c>
      <c r="P25" s="30"/>
      <c r="Q25" s="31">
        <f>M9+M10+M15</f>
        <v>330778.59999999998</v>
      </c>
      <c r="Z25">
        <v>640842</v>
      </c>
    </row>
    <row r="26" spans="1:26" x14ac:dyDescent="0.25">
      <c r="A26" s="32">
        <v>98</v>
      </c>
      <c r="B26" s="33" t="s">
        <v>26</v>
      </c>
      <c r="C26" s="33" t="s">
        <v>26</v>
      </c>
      <c r="D26" s="33" t="s">
        <v>27</v>
      </c>
      <c r="E26" s="34" t="s">
        <v>28</v>
      </c>
      <c r="F26" s="34">
        <v>111</v>
      </c>
      <c r="G26" s="35">
        <v>100</v>
      </c>
      <c r="H26" s="13">
        <v>2</v>
      </c>
      <c r="I26" s="32">
        <v>2</v>
      </c>
      <c r="J26" s="32">
        <v>2</v>
      </c>
      <c r="K26" s="32">
        <v>1</v>
      </c>
      <c r="L26" s="32"/>
      <c r="M26" s="36">
        <v>0</v>
      </c>
      <c r="N26" s="37">
        <v>174050</v>
      </c>
      <c r="O26" s="37">
        <f>174050-M26</f>
        <v>174050</v>
      </c>
      <c r="P26" s="30"/>
      <c r="Q26" s="30">
        <f>Q25-390759.81</f>
        <v>-59981.210000000021</v>
      </c>
      <c r="Z26">
        <v>604848.97</v>
      </c>
    </row>
    <row r="27" spans="1:26" x14ac:dyDescent="0.25">
      <c r="A27" s="32">
        <v>98</v>
      </c>
      <c r="B27" s="33" t="s">
        <v>26</v>
      </c>
      <c r="C27" s="33" t="s">
        <v>26</v>
      </c>
      <c r="D27" s="33" t="s">
        <v>27</v>
      </c>
      <c r="E27" s="34" t="s">
        <v>28</v>
      </c>
      <c r="F27" s="34">
        <v>111</v>
      </c>
      <c r="G27" s="35">
        <v>100</v>
      </c>
      <c r="H27" s="13">
        <v>2</v>
      </c>
      <c r="I27" s="32">
        <v>2</v>
      </c>
      <c r="J27" s="32">
        <v>2</v>
      </c>
      <c r="K27" s="32">
        <v>2</v>
      </c>
      <c r="L27" s="32"/>
      <c r="M27" s="36">
        <f>1900+475+675+5776.75+361.2</f>
        <v>9187.9500000000007</v>
      </c>
      <c r="N27" s="37">
        <v>229291</v>
      </c>
      <c r="O27" s="37">
        <f>229291-M27</f>
        <v>220103.05</v>
      </c>
      <c r="P27" s="30"/>
      <c r="Z27">
        <f>+Z25-Z26</f>
        <v>35993.030000000028</v>
      </c>
    </row>
    <row r="28" spans="1:26" x14ac:dyDescent="0.25">
      <c r="A28" s="32">
        <v>98</v>
      </c>
      <c r="B28" s="33" t="s">
        <v>26</v>
      </c>
      <c r="C28" s="33" t="s">
        <v>26</v>
      </c>
      <c r="D28" s="33" t="s">
        <v>27</v>
      </c>
      <c r="E28" s="34" t="s">
        <v>28</v>
      </c>
      <c r="F28" s="34">
        <v>111</v>
      </c>
      <c r="G28" s="35">
        <v>100</v>
      </c>
      <c r="H28" s="13">
        <v>2</v>
      </c>
      <c r="I28" s="32">
        <v>2</v>
      </c>
      <c r="J28" s="32">
        <v>3</v>
      </c>
      <c r="K28" s="32">
        <v>1</v>
      </c>
      <c r="L28" s="32"/>
      <c r="M28" s="36">
        <v>0</v>
      </c>
      <c r="N28" s="37">
        <v>61900</v>
      </c>
      <c r="O28" s="37">
        <f>61900-M28</f>
        <v>61900</v>
      </c>
      <c r="P28" s="30"/>
    </row>
    <row r="29" spans="1:26" x14ac:dyDescent="0.25">
      <c r="A29" s="32">
        <v>98</v>
      </c>
      <c r="B29" s="33" t="s">
        <v>26</v>
      </c>
      <c r="C29" s="33" t="s">
        <v>26</v>
      </c>
      <c r="D29" s="33" t="s">
        <v>27</v>
      </c>
      <c r="E29" s="34" t="s">
        <v>28</v>
      </c>
      <c r="F29" s="34">
        <v>111</v>
      </c>
      <c r="G29" s="35">
        <v>100</v>
      </c>
      <c r="H29" s="13">
        <v>2</v>
      </c>
      <c r="I29" s="32">
        <v>2</v>
      </c>
      <c r="J29" s="32">
        <v>3</v>
      </c>
      <c r="K29" s="32">
        <v>2</v>
      </c>
      <c r="L29" s="32"/>
      <c r="M29" s="36">
        <v>0</v>
      </c>
      <c r="N29" s="37">
        <v>256852</v>
      </c>
      <c r="O29" s="37">
        <f>256852-M29</f>
        <v>256852</v>
      </c>
      <c r="P29" s="30"/>
    </row>
    <row r="30" spans="1:26" x14ac:dyDescent="0.25">
      <c r="A30" s="32">
        <v>98</v>
      </c>
      <c r="B30" s="33" t="s">
        <v>26</v>
      </c>
      <c r="C30" s="33" t="s">
        <v>26</v>
      </c>
      <c r="D30" s="33" t="s">
        <v>27</v>
      </c>
      <c r="E30" s="34" t="s">
        <v>28</v>
      </c>
      <c r="F30" s="34">
        <v>111</v>
      </c>
      <c r="G30" s="35">
        <v>100</v>
      </c>
      <c r="H30" s="13">
        <v>2</v>
      </c>
      <c r="I30" s="32">
        <v>2</v>
      </c>
      <c r="J30" s="32">
        <v>4</v>
      </c>
      <c r="K30" s="32">
        <v>1</v>
      </c>
      <c r="L30" s="32"/>
      <c r="M30" s="36">
        <v>168</v>
      </c>
      <c r="N30" s="37">
        <v>95086</v>
      </c>
      <c r="O30" s="37">
        <f>95086-M30</f>
        <v>94918</v>
      </c>
      <c r="P30" s="30"/>
    </row>
    <row r="31" spans="1:26" x14ac:dyDescent="0.25">
      <c r="A31" s="32">
        <v>98</v>
      </c>
      <c r="B31" s="33" t="s">
        <v>26</v>
      </c>
      <c r="C31" s="33" t="s">
        <v>26</v>
      </c>
      <c r="D31" s="33" t="s">
        <v>27</v>
      </c>
      <c r="E31" s="34" t="s">
        <v>28</v>
      </c>
      <c r="F31" s="34">
        <v>111</v>
      </c>
      <c r="G31" s="35">
        <v>100</v>
      </c>
      <c r="H31" s="13">
        <v>2</v>
      </c>
      <c r="I31" s="32">
        <v>2</v>
      </c>
      <c r="J31" s="32">
        <v>4</v>
      </c>
      <c r="K31" s="32">
        <v>3</v>
      </c>
      <c r="L31" s="32"/>
      <c r="M31" s="36">
        <v>0</v>
      </c>
      <c r="N31" s="37">
        <v>0</v>
      </c>
      <c r="O31" s="37">
        <v>0</v>
      </c>
      <c r="P31" s="30"/>
    </row>
    <row r="32" spans="1:26" x14ac:dyDescent="0.25">
      <c r="A32" s="32">
        <v>98</v>
      </c>
      <c r="B32" s="33" t="s">
        <v>26</v>
      </c>
      <c r="C32" s="33" t="s">
        <v>26</v>
      </c>
      <c r="D32" s="33" t="s">
        <v>27</v>
      </c>
      <c r="E32" s="34" t="s">
        <v>28</v>
      </c>
      <c r="F32" s="34">
        <v>111</v>
      </c>
      <c r="G32" s="35">
        <v>100</v>
      </c>
      <c r="H32" s="13">
        <v>2</v>
      </c>
      <c r="I32" s="32">
        <v>2</v>
      </c>
      <c r="J32" s="32">
        <v>5</v>
      </c>
      <c r="K32" s="32">
        <v>1</v>
      </c>
      <c r="L32" s="32"/>
      <c r="M32" s="36">
        <f>33824.47+735.74+36530.43+794.6</f>
        <v>71885.240000000005</v>
      </c>
      <c r="N32" s="37">
        <v>5057504</v>
      </c>
      <c r="O32" s="37">
        <f>5057504+56071+73500-M32-56073+5512</f>
        <v>5064628.76</v>
      </c>
      <c r="P32" s="30"/>
    </row>
    <row r="33" spans="1:22" x14ac:dyDescent="0.25">
      <c r="A33" s="32">
        <v>98</v>
      </c>
      <c r="B33" s="33" t="s">
        <v>26</v>
      </c>
      <c r="C33" s="33" t="s">
        <v>26</v>
      </c>
      <c r="D33" s="33" t="s">
        <v>27</v>
      </c>
      <c r="E33" s="34" t="s">
        <v>28</v>
      </c>
      <c r="F33" s="34">
        <v>111</v>
      </c>
      <c r="G33" s="35">
        <v>100</v>
      </c>
      <c r="H33" s="13">
        <v>2</v>
      </c>
      <c r="I33" s="32">
        <v>2</v>
      </c>
      <c r="J33" s="32">
        <v>5</v>
      </c>
      <c r="K33" s="32">
        <v>3</v>
      </c>
      <c r="L33" s="32">
        <v>3</v>
      </c>
      <c r="M33" s="38">
        <v>0</v>
      </c>
      <c r="N33" s="37">
        <v>0</v>
      </c>
      <c r="O33" s="37">
        <v>0</v>
      </c>
      <c r="P33" s="30"/>
    </row>
    <row r="34" spans="1:22" x14ac:dyDescent="0.25">
      <c r="A34" s="32">
        <v>98</v>
      </c>
      <c r="B34" s="33" t="s">
        <v>26</v>
      </c>
      <c r="C34" s="33" t="s">
        <v>26</v>
      </c>
      <c r="D34" s="33" t="s">
        <v>27</v>
      </c>
      <c r="E34" s="34" t="s">
        <v>28</v>
      </c>
      <c r="F34" s="34">
        <v>111</v>
      </c>
      <c r="G34" s="35">
        <v>100</v>
      </c>
      <c r="H34" s="13">
        <v>2</v>
      </c>
      <c r="I34" s="32">
        <v>2</v>
      </c>
      <c r="J34" s="32">
        <v>5</v>
      </c>
      <c r="K34" s="32">
        <v>3</v>
      </c>
      <c r="L34" s="32">
        <v>4</v>
      </c>
      <c r="M34" s="38">
        <v>728</v>
      </c>
      <c r="N34" s="36">
        <v>49560</v>
      </c>
      <c r="O34" s="36">
        <f>49560-M34+728</f>
        <v>49560</v>
      </c>
      <c r="P34" s="30"/>
    </row>
    <row r="35" spans="1:22" x14ac:dyDescent="0.25">
      <c r="A35" s="32">
        <v>98</v>
      </c>
      <c r="B35" s="33"/>
      <c r="C35" s="33"/>
      <c r="D35" s="33"/>
      <c r="E35" s="34"/>
      <c r="F35" s="34"/>
      <c r="G35" s="35"/>
      <c r="H35" s="13">
        <v>2</v>
      </c>
      <c r="I35" s="32">
        <v>2</v>
      </c>
      <c r="J35" s="32">
        <v>5</v>
      </c>
      <c r="K35" s="32">
        <v>3</v>
      </c>
      <c r="L35" s="32">
        <v>5</v>
      </c>
      <c r="M35" s="38"/>
      <c r="N35" s="37">
        <v>0</v>
      </c>
      <c r="O35" s="36">
        <v>0</v>
      </c>
      <c r="P35" s="30"/>
    </row>
    <row r="36" spans="1:22" x14ac:dyDescent="0.25">
      <c r="A36" s="32">
        <v>98</v>
      </c>
      <c r="B36" s="33" t="s">
        <v>26</v>
      </c>
      <c r="C36" s="33" t="s">
        <v>26</v>
      </c>
      <c r="D36" s="33" t="s">
        <v>27</v>
      </c>
      <c r="E36" s="34" t="s">
        <v>28</v>
      </c>
      <c r="F36" s="34">
        <v>111</v>
      </c>
      <c r="G36" s="35">
        <v>100</v>
      </c>
      <c r="H36" s="13">
        <v>2</v>
      </c>
      <c r="I36" s="32">
        <v>2</v>
      </c>
      <c r="J36" s="32">
        <v>6</v>
      </c>
      <c r="K36" s="32">
        <v>2</v>
      </c>
      <c r="L36" s="32">
        <v>1</v>
      </c>
      <c r="M36" s="36">
        <v>0</v>
      </c>
      <c r="N36" s="37">
        <v>133246</v>
      </c>
      <c r="O36" s="37">
        <f>133246-M36</f>
        <v>133246</v>
      </c>
      <c r="P36" s="30"/>
    </row>
    <row r="37" spans="1:22" x14ac:dyDescent="0.25">
      <c r="A37" s="32">
        <v>98</v>
      </c>
      <c r="B37" s="33" t="s">
        <v>26</v>
      </c>
      <c r="C37" s="33" t="s">
        <v>26</v>
      </c>
      <c r="D37" s="33" t="s">
        <v>27</v>
      </c>
      <c r="E37" s="34" t="s">
        <v>28</v>
      </c>
      <c r="F37" s="34">
        <v>111</v>
      </c>
      <c r="G37" s="35">
        <v>100</v>
      </c>
      <c r="H37" s="13">
        <v>2</v>
      </c>
      <c r="I37" s="32">
        <v>2</v>
      </c>
      <c r="J37" s="32">
        <v>6</v>
      </c>
      <c r="K37" s="32">
        <v>3</v>
      </c>
      <c r="L37" s="32">
        <v>1</v>
      </c>
      <c r="M37" s="36">
        <v>0</v>
      </c>
      <c r="N37" s="37">
        <v>941477</v>
      </c>
      <c r="O37" s="37">
        <f>941477-M37</f>
        <v>941477</v>
      </c>
      <c r="P37" s="30"/>
    </row>
    <row r="38" spans="1:22" x14ac:dyDescent="0.25">
      <c r="A38" s="32">
        <v>98</v>
      </c>
      <c r="B38" s="33"/>
      <c r="C38" s="33"/>
      <c r="D38" s="33"/>
      <c r="E38" s="34"/>
      <c r="F38" s="34"/>
      <c r="G38" s="35"/>
      <c r="H38" s="13">
        <v>2</v>
      </c>
      <c r="I38" s="32">
        <v>2</v>
      </c>
      <c r="J38" s="32">
        <v>6</v>
      </c>
      <c r="K38" s="32">
        <v>3</v>
      </c>
      <c r="L38" s="32">
        <v>2</v>
      </c>
      <c r="M38" s="36">
        <v>0</v>
      </c>
      <c r="N38" s="37">
        <v>0</v>
      </c>
      <c r="O38" s="37">
        <v>0</v>
      </c>
      <c r="P38" s="30"/>
    </row>
    <row r="39" spans="1:22" x14ac:dyDescent="0.25">
      <c r="A39" s="32">
        <v>98</v>
      </c>
      <c r="B39" s="33"/>
      <c r="C39" s="33"/>
      <c r="D39" s="33"/>
      <c r="E39" s="34"/>
      <c r="F39" s="34"/>
      <c r="G39" s="35"/>
      <c r="H39" s="13">
        <v>2</v>
      </c>
      <c r="I39" s="32">
        <v>2</v>
      </c>
      <c r="J39" s="32">
        <v>7</v>
      </c>
      <c r="K39" s="32">
        <v>1</v>
      </c>
      <c r="L39" s="32">
        <v>2</v>
      </c>
      <c r="M39" s="36">
        <v>0</v>
      </c>
      <c r="N39" s="37">
        <v>12390</v>
      </c>
      <c r="O39" s="37">
        <f>12390-M39</f>
        <v>12390</v>
      </c>
      <c r="P39" s="30"/>
    </row>
    <row r="40" spans="1:22" x14ac:dyDescent="0.25">
      <c r="A40" s="32">
        <v>98</v>
      </c>
      <c r="B40" s="33" t="s">
        <v>26</v>
      </c>
      <c r="C40" s="33" t="s">
        <v>26</v>
      </c>
      <c r="D40" s="33" t="s">
        <v>27</v>
      </c>
      <c r="E40" s="34" t="s">
        <v>28</v>
      </c>
      <c r="F40" s="34">
        <v>111</v>
      </c>
      <c r="G40" s="35">
        <v>100</v>
      </c>
      <c r="H40" s="13">
        <v>2</v>
      </c>
      <c r="I40" s="32">
        <v>2</v>
      </c>
      <c r="J40" s="32">
        <v>7</v>
      </c>
      <c r="K40" s="32">
        <v>2</v>
      </c>
      <c r="L40" s="32">
        <v>2</v>
      </c>
      <c r="M40" s="36">
        <v>0</v>
      </c>
      <c r="N40" s="37">
        <v>0</v>
      </c>
      <c r="O40" s="37">
        <f>+N40-M40</f>
        <v>0</v>
      </c>
      <c r="P40" s="30"/>
    </row>
    <row r="41" spans="1:22" x14ac:dyDescent="0.25">
      <c r="A41" s="32">
        <v>98</v>
      </c>
      <c r="B41" s="33"/>
      <c r="C41" s="33"/>
      <c r="D41" s="33"/>
      <c r="E41" s="34"/>
      <c r="F41" s="34"/>
      <c r="G41" s="35"/>
      <c r="H41" s="13">
        <v>2</v>
      </c>
      <c r="I41" s="32">
        <v>2</v>
      </c>
      <c r="J41" s="32">
        <v>7</v>
      </c>
      <c r="K41" s="32">
        <v>2</v>
      </c>
      <c r="L41" s="32">
        <v>4</v>
      </c>
      <c r="M41" s="36">
        <v>0</v>
      </c>
      <c r="N41" s="37">
        <v>0</v>
      </c>
      <c r="O41" s="37">
        <f>+N41-M41</f>
        <v>0</v>
      </c>
      <c r="P41" s="30"/>
    </row>
    <row r="42" spans="1:22" x14ac:dyDescent="0.25">
      <c r="A42" s="32">
        <v>98</v>
      </c>
      <c r="B42" s="33"/>
      <c r="C42" s="33"/>
      <c r="D42" s="33"/>
      <c r="E42" s="34"/>
      <c r="F42" s="34"/>
      <c r="G42" s="35"/>
      <c r="H42" s="13">
        <v>2</v>
      </c>
      <c r="I42" s="32">
        <v>2</v>
      </c>
      <c r="J42" s="32">
        <v>7</v>
      </c>
      <c r="K42" s="32">
        <v>2</v>
      </c>
      <c r="L42" s="32">
        <v>6</v>
      </c>
      <c r="M42" s="36">
        <v>0</v>
      </c>
      <c r="N42" s="37">
        <v>63837</v>
      </c>
      <c r="O42" s="37">
        <f>+N42-M42</f>
        <v>63837</v>
      </c>
      <c r="P42" s="30"/>
    </row>
    <row r="43" spans="1:22" x14ac:dyDescent="0.25">
      <c r="A43" s="32">
        <v>98</v>
      </c>
      <c r="B43" s="33" t="s">
        <v>26</v>
      </c>
      <c r="C43" s="33" t="s">
        <v>26</v>
      </c>
      <c r="D43" s="33" t="s">
        <v>27</v>
      </c>
      <c r="E43" s="34" t="s">
        <v>28</v>
      </c>
      <c r="F43" s="34">
        <v>111</v>
      </c>
      <c r="G43" s="35">
        <v>100</v>
      </c>
      <c r="H43" s="13">
        <v>2</v>
      </c>
      <c r="I43" s="32">
        <v>2</v>
      </c>
      <c r="J43" s="32">
        <v>8</v>
      </c>
      <c r="K43" s="32">
        <v>2</v>
      </c>
      <c r="L43" s="32"/>
      <c r="M43" s="36">
        <v>0</v>
      </c>
      <c r="N43" s="37">
        <v>55377</v>
      </c>
      <c r="O43" s="37">
        <f>55377-M43</f>
        <v>55377</v>
      </c>
      <c r="P43" s="30"/>
    </row>
    <row r="44" spans="1:22" x14ac:dyDescent="0.25">
      <c r="A44" s="32">
        <v>98</v>
      </c>
      <c r="B44" s="33" t="s">
        <v>26</v>
      </c>
      <c r="C44" s="33" t="s">
        <v>26</v>
      </c>
      <c r="D44" s="33" t="s">
        <v>27</v>
      </c>
      <c r="E44" s="34" t="s">
        <v>28</v>
      </c>
      <c r="F44" s="34">
        <v>111</v>
      </c>
      <c r="G44" s="35">
        <v>100</v>
      </c>
      <c r="H44" s="13">
        <v>2</v>
      </c>
      <c r="I44" s="32">
        <v>2</v>
      </c>
      <c r="J44" s="32">
        <v>8</v>
      </c>
      <c r="K44" s="32">
        <v>4</v>
      </c>
      <c r="L44" s="32"/>
      <c r="M44" s="36">
        <v>0</v>
      </c>
      <c r="N44" s="37">
        <v>14160</v>
      </c>
      <c r="O44" s="37">
        <f>+N44-M44</f>
        <v>14160</v>
      </c>
      <c r="P44" s="30"/>
      <c r="V44" s="41"/>
    </row>
    <row r="45" spans="1:22" x14ac:dyDescent="0.25">
      <c r="A45" s="40">
        <v>98</v>
      </c>
      <c r="B45" s="33" t="s">
        <v>26</v>
      </c>
      <c r="C45" s="33" t="s">
        <v>26</v>
      </c>
      <c r="D45" s="33" t="s">
        <v>27</v>
      </c>
      <c r="E45" s="34" t="s">
        <v>28</v>
      </c>
      <c r="F45" s="34">
        <v>111</v>
      </c>
      <c r="G45" s="35">
        <v>100</v>
      </c>
      <c r="H45" s="13">
        <v>2</v>
      </c>
      <c r="I45" s="32">
        <v>2</v>
      </c>
      <c r="J45" s="32">
        <v>8</v>
      </c>
      <c r="K45" s="32">
        <v>6</v>
      </c>
      <c r="L45" s="32">
        <v>1</v>
      </c>
      <c r="M45" s="36">
        <v>5000000</v>
      </c>
      <c r="N45" s="37">
        <v>5118225</v>
      </c>
      <c r="O45" s="37">
        <f>+N45-M45</f>
        <v>118225</v>
      </c>
      <c r="P45" s="30"/>
    </row>
    <row r="46" spans="1:22" x14ac:dyDescent="0.25">
      <c r="A46" s="32">
        <v>98</v>
      </c>
      <c r="B46" s="33" t="s">
        <v>26</v>
      </c>
      <c r="C46" s="33" t="s">
        <v>26</v>
      </c>
      <c r="D46" s="33" t="s">
        <v>27</v>
      </c>
      <c r="E46" s="34" t="s">
        <v>28</v>
      </c>
      <c r="F46" s="34">
        <v>111</v>
      </c>
      <c r="G46" s="35">
        <v>100</v>
      </c>
      <c r="H46" s="13">
        <v>2</v>
      </c>
      <c r="I46" s="32">
        <v>2</v>
      </c>
      <c r="J46" s="32">
        <v>8</v>
      </c>
      <c r="K46" s="32">
        <v>6</v>
      </c>
      <c r="L46" s="32">
        <v>2</v>
      </c>
      <c r="M46" s="36">
        <v>0</v>
      </c>
      <c r="N46" s="37">
        <v>94579</v>
      </c>
      <c r="O46" s="37">
        <f>94579-M46</f>
        <v>94579</v>
      </c>
      <c r="P46" s="30"/>
    </row>
    <row r="47" spans="1:22" x14ac:dyDescent="0.25">
      <c r="A47" s="32">
        <v>98</v>
      </c>
      <c r="B47" s="33"/>
      <c r="C47" s="33"/>
      <c r="D47" s="33"/>
      <c r="E47" s="34"/>
      <c r="F47" s="34"/>
      <c r="G47" s="35"/>
      <c r="H47" s="13">
        <v>2</v>
      </c>
      <c r="I47" s="32">
        <v>2</v>
      </c>
      <c r="J47" s="32">
        <v>8</v>
      </c>
      <c r="K47" s="32">
        <v>6</v>
      </c>
      <c r="L47" s="32">
        <v>3</v>
      </c>
      <c r="M47" s="36">
        <v>0</v>
      </c>
      <c r="N47" s="37">
        <v>544929</v>
      </c>
      <c r="O47" s="37">
        <f>+N47-M47</f>
        <v>544929</v>
      </c>
      <c r="P47" s="30"/>
    </row>
    <row r="48" spans="1:22" x14ac:dyDescent="0.25">
      <c r="A48" s="40">
        <v>98</v>
      </c>
      <c r="B48" s="33"/>
      <c r="C48" s="33"/>
      <c r="D48" s="33"/>
      <c r="E48" s="34"/>
      <c r="F48" s="34"/>
      <c r="G48" s="35"/>
      <c r="H48" s="13">
        <v>2</v>
      </c>
      <c r="I48" s="32">
        <v>2</v>
      </c>
      <c r="J48" s="32">
        <v>8</v>
      </c>
      <c r="K48" s="32">
        <v>6</v>
      </c>
      <c r="L48" s="32">
        <v>4</v>
      </c>
      <c r="M48" s="36">
        <v>0</v>
      </c>
      <c r="N48" s="37">
        <v>1028648.87</v>
      </c>
      <c r="O48" s="37">
        <f>+N48-M48</f>
        <v>1028648.87</v>
      </c>
      <c r="P48" s="30"/>
    </row>
    <row r="49" spans="1:22" x14ac:dyDescent="0.25">
      <c r="A49" s="32">
        <v>98</v>
      </c>
      <c r="B49" s="42" t="s">
        <v>26</v>
      </c>
      <c r="C49" s="42" t="s">
        <v>26</v>
      </c>
      <c r="D49" s="42" t="s">
        <v>27</v>
      </c>
      <c r="E49" s="34" t="s">
        <v>28</v>
      </c>
      <c r="F49" s="34">
        <v>111</v>
      </c>
      <c r="G49" s="35">
        <v>100</v>
      </c>
      <c r="H49" s="13">
        <v>2</v>
      </c>
      <c r="I49" s="32">
        <v>2</v>
      </c>
      <c r="J49" s="32">
        <v>8</v>
      </c>
      <c r="K49" s="32">
        <v>7</v>
      </c>
      <c r="L49" s="32">
        <v>1</v>
      </c>
      <c r="M49" s="36">
        <v>0</v>
      </c>
      <c r="N49" s="37">
        <v>0</v>
      </c>
      <c r="O49" s="37">
        <f>+N49-M49</f>
        <v>0</v>
      </c>
      <c r="P49" s="30"/>
    </row>
    <row r="50" spans="1:22" x14ac:dyDescent="0.25">
      <c r="A50" s="32">
        <v>98</v>
      </c>
      <c r="B50" s="42" t="s">
        <v>26</v>
      </c>
      <c r="C50" s="42" t="s">
        <v>26</v>
      </c>
      <c r="D50" s="42" t="s">
        <v>27</v>
      </c>
      <c r="E50" s="34" t="s">
        <v>28</v>
      </c>
      <c r="F50" s="34">
        <v>111</v>
      </c>
      <c r="G50" s="35">
        <v>100</v>
      </c>
      <c r="H50" s="13">
        <v>2</v>
      </c>
      <c r="I50" s="32">
        <v>2</v>
      </c>
      <c r="J50" s="32">
        <v>8</v>
      </c>
      <c r="K50" s="32">
        <v>7</v>
      </c>
      <c r="L50" s="32">
        <v>3</v>
      </c>
      <c r="M50" s="36">
        <f>2033.9+2196.61</f>
        <v>4230.51</v>
      </c>
      <c r="N50" s="37">
        <v>48000</v>
      </c>
      <c r="O50" s="37">
        <f>48000-M50</f>
        <v>43769.49</v>
      </c>
      <c r="P50" s="30"/>
    </row>
    <row r="51" spans="1:22" x14ac:dyDescent="0.25">
      <c r="A51" s="32">
        <v>98</v>
      </c>
      <c r="B51" s="42" t="s">
        <v>26</v>
      </c>
      <c r="C51" s="42" t="s">
        <v>26</v>
      </c>
      <c r="D51" s="42" t="s">
        <v>27</v>
      </c>
      <c r="E51" s="34" t="s">
        <v>28</v>
      </c>
      <c r="F51" s="34">
        <v>111</v>
      </c>
      <c r="G51" s="35">
        <v>100</v>
      </c>
      <c r="H51" s="13">
        <v>2</v>
      </c>
      <c r="I51" s="32">
        <v>2</v>
      </c>
      <c r="J51" s="32">
        <v>8</v>
      </c>
      <c r="K51" s="32">
        <v>7</v>
      </c>
      <c r="L51" s="32">
        <v>4</v>
      </c>
      <c r="M51" s="36">
        <v>0</v>
      </c>
      <c r="N51" s="37">
        <v>11800</v>
      </c>
      <c r="O51" s="37">
        <f>11800-M51</f>
        <v>11800</v>
      </c>
      <c r="P51" s="30"/>
      <c r="V51" s="43"/>
    </row>
    <row r="52" spans="1:22" x14ac:dyDescent="0.25">
      <c r="A52" s="32">
        <v>98</v>
      </c>
      <c r="B52" s="42" t="s">
        <v>26</v>
      </c>
      <c r="C52" s="42" t="s">
        <v>26</v>
      </c>
      <c r="D52" s="42" t="s">
        <v>27</v>
      </c>
      <c r="E52" s="34" t="s">
        <v>28</v>
      </c>
      <c r="F52" s="34">
        <v>111</v>
      </c>
      <c r="G52" s="35">
        <v>100</v>
      </c>
      <c r="H52" s="13">
        <v>2</v>
      </c>
      <c r="I52" s="32">
        <v>2</v>
      </c>
      <c r="J52" s="32">
        <v>8</v>
      </c>
      <c r="K52" s="32">
        <v>7</v>
      </c>
      <c r="L52" s="32">
        <v>5</v>
      </c>
      <c r="M52" s="36">
        <v>0</v>
      </c>
      <c r="N52" s="37">
        <v>127854</v>
      </c>
      <c r="O52" s="37">
        <f>+N52-M52</f>
        <v>127854</v>
      </c>
      <c r="P52" s="30"/>
    </row>
    <row r="53" spans="1:22" x14ac:dyDescent="0.25">
      <c r="A53" s="32">
        <v>98</v>
      </c>
      <c r="B53" s="42" t="s">
        <v>26</v>
      </c>
      <c r="C53" s="42" t="s">
        <v>26</v>
      </c>
      <c r="D53" s="42" t="s">
        <v>27</v>
      </c>
      <c r="E53" s="34" t="s">
        <v>28</v>
      </c>
      <c r="F53" s="34">
        <v>111</v>
      </c>
      <c r="G53" s="35">
        <v>100</v>
      </c>
      <c r="H53" s="13">
        <v>2</v>
      </c>
      <c r="I53" s="32">
        <v>2</v>
      </c>
      <c r="J53" s="32">
        <v>8</v>
      </c>
      <c r="K53" s="32">
        <v>7</v>
      </c>
      <c r="L53" s="32">
        <v>6</v>
      </c>
      <c r="M53" s="36">
        <f>1180000+14100+10000+14500+1500+16000+12222.5+491.53+3805+1334.7+6787.5+25380+18000+26100+2700+28800+22000.5+9</f>
        <v>1383730.73</v>
      </c>
      <c r="N53" s="37">
        <v>6158391</v>
      </c>
      <c r="O53" s="37">
        <f>6158391+1552667+9-M53</f>
        <v>6327336.2699999996</v>
      </c>
      <c r="P53" s="30"/>
    </row>
    <row r="54" spans="1:22" x14ac:dyDescent="0.25">
      <c r="A54" s="32">
        <v>98</v>
      </c>
      <c r="B54" s="42" t="s">
        <v>26</v>
      </c>
      <c r="C54" s="42" t="s">
        <v>26</v>
      </c>
      <c r="D54" s="42" t="s">
        <v>27</v>
      </c>
      <c r="E54" s="34" t="s">
        <v>28</v>
      </c>
      <c r="F54" s="34">
        <v>111</v>
      </c>
      <c r="G54" s="35">
        <v>100</v>
      </c>
      <c r="H54" s="13">
        <v>2</v>
      </c>
      <c r="I54" s="32">
        <v>2</v>
      </c>
      <c r="J54" s="32">
        <v>9</v>
      </c>
      <c r="K54" s="32">
        <v>2</v>
      </c>
      <c r="L54" s="32">
        <v>1</v>
      </c>
      <c r="M54" s="36">
        <f>3382.14+3106.3</f>
        <v>6488.4400000000005</v>
      </c>
      <c r="N54" s="37">
        <v>382955</v>
      </c>
      <c r="O54" s="37">
        <f>382955-M54</f>
        <v>376466.56</v>
      </c>
      <c r="P54" s="30"/>
    </row>
    <row r="55" spans="1:22" x14ac:dyDescent="0.25">
      <c r="A55" s="32">
        <v>98</v>
      </c>
      <c r="B55" s="42" t="s">
        <v>26</v>
      </c>
      <c r="C55" s="42" t="s">
        <v>26</v>
      </c>
      <c r="D55" s="42" t="s">
        <v>27</v>
      </c>
      <c r="E55" s="34" t="s">
        <v>28</v>
      </c>
      <c r="F55" s="34">
        <v>111</v>
      </c>
      <c r="G55" s="35">
        <v>100</v>
      </c>
      <c r="H55" s="13">
        <v>2</v>
      </c>
      <c r="I55" s="32">
        <v>3</v>
      </c>
      <c r="J55" s="32">
        <v>1</v>
      </c>
      <c r="K55" s="32">
        <v>1</v>
      </c>
      <c r="L55" s="32">
        <v>1</v>
      </c>
      <c r="M55" s="36">
        <v>0</v>
      </c>
      <c r="N55" s="37">
        <v>0</v>
      </c>
      <c r="O55" s="37">
        <v>0</v>
      </c>
      <c r="P55" s="30"/>
    </row>
    <row r="56" spans="1:22" x14ac:dyDescent="0.25">
      <c r="A56" s="32">
        <v>98</v>
      </c>
      <c r="B56" s="42" t="s">
        <v>26</v>
      </c>
      <c r="C56" s="42" t="s">
        <v>26</v>
      </c>
      <c r="D56" s="42" t="s">
        <v>27</v>
      </c>
      <c r="E56" s="34" t="s">
        <v>28</v>
      </c>
      <c r="F56" s="34">
        <v>111</v>
      </c>
      <c r="G56" s="35">
        <v>100</v>
      </c>
      <c r="H56" s="13">
        <v>2</v>
      </c>
      <c r="I56" s="32">
        <v>3</v>
      </c>
      <c r="J56" s="32">
        <v>2</v>
      </c>
      <c r="K56" s="32">
        <v>3</v>
      </c>
      <c r="L56" s="32"/>
      <c r="M56" s="36">
        <v>0</v>
      </c>
      <c r="N56" s="37">
        <v>4951</v>
      </c>
      <c r="O56" s="37">
        <f>+N56-M56</f>
        <v>4951</v>
      </c>
      <c r="P56" s="30"/>
    </row>
    <row r="57" spans="1:22" x14ac:dyDescent="0.25">
      <c r="A57" s="32">
        <v>98</v>
      </c>
      <c r="B57" s="42"/>
      <c r="C57" s="42"/>
      <c r="D57" s="42"/>
      <c r="E57" s="34"/>
      <c r="F57" s="34"/>
      <c r="G57" s="35"/>
      <c r="H57" s="13">
        <v>2</v>
      </c>
      <c r="I57" s="32">
        <v>3</v>
      </c>
      <c r="J57" s="32">
        <v>3</v>
      </c>
      <c r="K57" s="32">
        <v>1</v>
      </c>
      <c r="L57" s="32"/>
      <c r="M57" s="36">
        <v>0</v>
      </c>
      <c r="N57" s="37">
        <v>20156</v>
      </c>
      <c r="O57" s="37">
        <f>+N57-M57</f>
        <v>20156</v>
      </c>
      <c r="P57" s="30"/>
    </row>
    <row r="58" spans="1:22" x14ac:dyDescent="0.25">
      <c r="A58" s="32">
        <v>98</v>
      </c>
      <c r="B58" s="42"/>
      <c r="C58" s="42"/>
      <c r="D58" s="42"/>
      <c r="E58" s="34"/>
      <c r="F58" s="34"/>
      <c r="G58" s="35"/>
      <c r="H58" s="13">
        <v>2</v>
      </c>
      <c r="I58" s="32">
        <v>3</v>
      </c>
      <c r="J58" s="32">
        <v>3</v>
      </c>
      <c r="K58" s="32">
        <v>2</v>
      </c>
      <c r="L58" s="32"/>
      <c r="M58" s="36">
        <v>0</v>
      </c>
      <c r="N58" s="37">
        <v>0</v>
      </c>
      <c r="O58" s="37">
        <v>0</v>
      </c>
      <c r="P58" s="30"/>
    </row>
    <row r="59" spans="1:22" x14ac:dyDescent="0.25">
      <c r="A59" s="32">
        <v>98</v>
      </c>
      <c r="B59" s="42"/>
      <c r="C59" s="42"/>
      <c r="D59" s="42"/>
      <c r="E59" s="34"/>
      <c r="F59" s="34"/>
      <c r="G59" s="35"/>
      <c r="H59" s="13">
        <v>2</v>
      </c>
      <c r="I59" s="32">
        <v>3</v>
      </c>
      <c r="J59" s="32">
        <v>3</v>
      </c>
      <c r="K59" s="32">
        <v>3</v>
      </c>
      <c r="L59" s="32"/>
      <c r="M59" s="36">
        <v>0</v>
      </c>
      <c r="N59" s="37">
        <v>10856</v>
      </c>
      <c r="O59" s="37">
        <f>+N59-M59</f>
        <v>10856</v>
      </c>
      <c r="P59" s="30"/>
    </row>
    <row r="60" spans="1:22" x14ac:dyDescent="0.25">
      <c r="A60" s="32">
        <v>98</v>
      </c>
      <c r="B60" s="42" t="s">
        <v>26</v>
      </c>
      <c r="C60" s="42" t="s">
        <v>26</v>
      </c>
      <c r="D60" s="42" t="s">
        <v>27</v>
      </c>
      <c r="E60" s="34" t="s">
        <v>28</v>
      </c>
      <c r="F60" s="34">
        <v>111</v>
      </c>
      <c r="G60" s="35">
        <v>100</v>
      </c>
      <c r="H60" s="13">
        <v>2</v>
      </c>
      <c r="I60" s="32">
        <v>3</v>
      </c>
      <c r="J60" s="32">
        <v>3</v>
      </c>
      <c r="K60" s="32">
        <v>4</v>
      </c>
      <c r="L60" s="32"/>
      <c r="M60" s="36">
        <v>0</v>
      </c>
      <c r="N60" s="37">
        <v>5520</v>
      </c>
      <c r="O60" s="37">
        <v>0</v>
      </c>
      <c r="P60" s="30"/>
    </row>
    <row r="61" spans="1:22" x14ac:dyDescent="0.25">
      <c r="A61" s="32">
        <v>98</v>
      </c>
      <c r="B61" s="42" t="s">
        <v>26</v>
      </c>
      <c r="C61" s="42" t="s">
        <v>26</v>
      </c>
      <c r="D61" s="42" t="s">
        <v>27</v>
      </c>
      <c r="E61" s="34" t="s">
        <v>28</v>
      </c>
      <c r="F61" s="34">
        <v>111</v>
      </c>
      <c r="G61" s="35">
        <v>100</v>
      </c>
      <c r="H61" s="13">
        <v>2</v>
      </c>
      <c r="I61" s="32">
        <v>3</v>
      </c>
      <c r="J61" s="32">
        <v>7</v>
      </c>
      <c r="K61" s="32">
        <v>1</v>
      </c>
      <c r="L61" s="32">
        <v>1</v>
      </c>
      <c r="M61" s="36">
        <v>0</v>
      </c>
      <c r="N61" s="37">
        <v>100000</v>
      </c>
      <c r="O61" s="37">
        <f>+N61-M61</f>
        <v>100000</v>
      </c>
      <c r="P61" s="30"/>
    </row>
    <row r="62" spans="1:22" x14ac:dyDescent="0.25">
      <c r="A62" s="32">
        <v>98</v>
      </c>
      <c r="B62" s="42" t="s">
        <v>26</v>
      </c>
      <c r="C62" s="42" t="s">
        <v>26</v>
      </c>
      <c r="D62" s="42" t="s">
        <v>27</v>
      </c>
      <c r="E62" s="34" t="s">
        <v>28</v>
      </c>
      <c r="F62" s="34">
        <v>111</v>
      </c>
      <c r="G62" s="35">
        <v>100</v>
      </c>
      <c r="H62" s="13">
        <v>2</v>
      </c>
      <c r="I62" s="32">
        <v>3</v>
      </c>
      <c r="J62" s="32">
        <v>9</v>
      </c>
      <c r="K62" s="32">
        <v>1</v>
      </c>
      <c r="L62" s="32"/>
      <c r="M62" s="36">
        <v>0</v>
      </c>
      <c r="N62" s="37">
        <v>0</v>
      </c>
      <c r="O62" s="37">
        <f>+N62-M62</f>
        <v>0</v>
      </c>
      <c r="P62" s="30" t="s">
        <v>29</v>
      </c>
      <c r="Q62" t="s">
        <v>30</v>
      </c>
    </row>
    <row r="63" spans="1:22" x14ac:dyDescent="0.25">
      <c r="A63" s="32">
        <v>98</v>
      </c>
      <c r="B63" s="42" t="s">
        <v>26</v>
      </c>
      <c r="C63" s="42" t="s">
        <v>26</v>
      </c>
      <c r="D63" s="42" t="s">
        <v>27</v>
      </c>
      <c r="E63" s="34" t="s">
        <v>28</v>
      </c>
      <c r="F63" s="34">
        <v>111</v>
      </c>
      <c r="G63" s="35">
        <v>100</v>
      </c>
      <c r="H63" s="13">
        <v>2</v>
      </c>
      <c r="I63" s="32">
        <v>3</v>
      </c>
      <c r="J63" s="32">
        <v>9</v>
      </c>
      <c r="K63" s="32">
        <v>2</v>
      </c>
      <c r="L63" s="32"/>
      <c r="M63" s="36">
        <v>0</v>
      </c>
      <c r="N63" s="37">
        <v>313631</v>
      </c>
      <c r="O63" s="37">
        <f>N63-M63+4489</f>
        <v>318120</v>
      </c>
      <c r="P63" s="44">
        <v>49</v>
      </c>
      <c r="Q63" s="39">
        <v>3000</v>
      </c>
      <c r="R63" t="s">
        <v>31</v>
      </c>
    </row>
    <row r="64" spans="1:22" x14ac:dyDescent="0.25">
      <c r="A64" s="32">
        <v>98</v>
      </c>
      <c r="B64" s="42" t="s">
        <v>26</v>
      </c>
      <c r="C64" s="42" t="s">
        <v>26</v>
      </c>
      <c r="D64" s="42" t="s">
        <v>27</v>
      </c>
      <c r="E64" s="34" t="s">
        <v>28</v>
      </c>
      <c r="F64" s="34">
        <v>111</v>
      </c>
      <c r="G64" s="35">
        <v>100</v>
      </c>
      <c r="H64" s="13">
        <v>2</v>
      </c>
      <c r="I64" s="32">
        <v>3</v>
      </c>
      <c r="J64" s="32">
        <v>9</v>
      </c>
      <c r="K64" s="32">
        <v>5</v>
      </c>
      <c r="L64" s="32"/>
      <c r="M64" s="36">
        <v>0</v>
      </c>
      <c r="N64" s="37">
        <v>9505</v>
      </c>
      <c r="O64" s="37">
        <f>9505-M64</f>
        <v>9505</v>
      </c>
      <c r="P64" s="44">
        <v>48</v>
      </c>
      <c r="Q64" s="39">
        <v>1000</v>
      </c>
    </row>
    <row r="65" spans="1:23" x14ac:dyDescent="0.25">
      <c r="A65" s="32">
        <v>98</v>
      </c>
      <c r="B65" s="42"/>
      <c r="C65" s="42"/>
      <c r="D65" s="42"/>
      <c r="E65" s="34"/>
      <c r="F65" s="34"/>
      <c r="G65" s="35"/>
      <c r="H65" s="13">
        <v>2</v>
      </c>
      <c r="I65" s="32">
        <v>3</v>
      </c>
      <c r="J65" s="32">
        <v>9</v>
      </c>
      <c r="K65" s="32">
        <v>8</v>
      </c>
      <c r="L65" s="32"/>
      <c r="M65" s="36">
        <v>0</v>
      </c>
      <c r="N65" s="37">
        <v>23785</v>
      </c>
      <c r="O65" s="37">
        <f>23785-M65+9592</f>
        <v>33377</v>
      </c>
      <c r="P65" s="44">
        <v>37</v>
      </c>
      <c r="Q65" s="39">
        <v>2028.79</v>
      </c>
    </row>
    <row r="66" spans="1:23" x14ac:dyDescent="0.25">
      <c r="A66" s="32">
        <v>98</v>
      </c>
      <c r="B66" s="42"/>
      <c r="C66" s="42"/>
      <c r="D66" s="42"/>
      <c r="E66" s="34"/>
      <c r="F66" s="34"/>
      <c r="G66" s="35"/>
      <c r="H66" s="13">
        <v>2</v>
      </c>
      <c r="I66" s="32">
        <v>3</v>
      </c>
      <c r="J66" s="32">
        <v>9</v>
      </c>
      <c r="K66" s="32">
        <v>9</v>
      </c>
      <c r="L66" s="32"/>
      <c r="M66" s="36">
        <v>0</v>
      </c>
      <c r="N66" s="37">
        <v>71407</v>
      </c>
      <c r="O66" s="37">
        <f>71407-M66</f>
        <v>71407</v>
      </c>
      <c r="P66" s="44"/>
      <c r="Q66" s="39"/>
      <c r="T66" s="3"/>
      <c r="V66" s="43"/>
    </row>
    <row r="67" spans="1:23" x14ac:dyDescent="0.25">
      <c r="A67" s="32">
        <v>98</v>
      </c>
      <c r="B67" s="42" t="s">
        <v>26</v>
      </c>
      <c r="C67" s="42" t="s">
        <v>26</v>
      </c>
      <c r="D67" s="42" t="s">
        <v>27</v>
      </c>
      <c r="E67" s="34" t="s">
        <v>28</v>
      </c>
      <c r="F67" s="34">
        <v>111</v>
      </c>
      <c r="G67" s="35">
        <v>100</v>
      </c>
      <c r="H67" s="13">
        <v>2</v>
      </c>
      <c r="I67" s="32">
        <v>6</v>
      </c>
      <c r="J67" s="32">
        <v>1</v>
      </c>
      <c r="K67" s="32">
        <v>1</v>
      </c>
      <c r="L67" s="32"/>
      <c r="M67" s="36">
        <v>0</v>
      </c>
      <c r="N67" s="36">
        <v>0</v>
      </c>
      <c r="O67" s="37">
        <v>0</v>
      </c>
      <c r="P67" s="44"/>
      <c r="Q67" s="39"/>
      <c r="W67" s="31"/>
    </row>
    <row r="68" spans="1:23" x14ac:dyDescent="0.25">
      <c r="A68" s="32">
        <v>98</v>
      </c>
      <c r="B68" s="42" t="s">
        <v>26</v>
      </c>
      <c r="C68" s="42" t="s">
        <v>26</v>
      </c>
      <c r="D68" s="42" t="s">
        <v>27</v>
      </c>
      <c r="E68" s="34" t="s">
        <v>28</v>
      </c>
      <c r="F68" s="34">
        <v>111</v>
      </c>
      <c r="G68" s="35">
        <v>100</v>
      </c>
      <c r="H68" s="13">
        <v>2</v>
      </c>
      <c r="I68" s="32">
        <v>6</v>
      </c>
      <c r="J68" s="32">
        <v>1</v>
      </c>
      <c r="K68" s="32">
        <v>4</v>
      </c>
      <c r="L68" s="32"/>
      <c r="M68" s="36">
        <v>0</v>
      </c>
      <c r="N68" s="36">
        <v>203727</v>
      </c>
      <c r="O68" s="36">
        <f>+N68-M68</f>
        <v>203727</v>
      </c>
      <c r="P68" s="44">
        <v>58</v>
      </c>
      <c r="Q68" s="39">
        <v>19067.8</v>
      </c>
    </row>
    <row r="69" spans="1:23" x14ac:dyDescent="0.25">
      <c r="A69" s="32">
        <v>98</v>
      </c>
      <c r="B69" s="42"/>
      <c r="C69" s="42"/>
      <c r="D69" s="42"/>
      <c r="E69" s="34"/>
      <c r="F69" s="34"/>
      <c r="G69" s="35"/>
      <c r="H69" s="13">
        <v>2</v>
      </c>
      <c r="I69" s="32">
        <v>6</v>
      </c>
      <c r="J69" s="32">
        <v>1</v>
      </c>
      <c r="K69" s="32">
        <v>7</v>
      </c>
      <c r="L69" s="32"/>
      <c r="M69" s="36">
        <v>0</v>
      </c>
      <c r="N69" s="36">
        <v>0</v>
      </c>
      <c r="O69" s="36">
        <f>+N69-M69</f>
        <v>0</v>
      </c>
      <c r="P69" s="44"/>
      <c r="Q69" s="39"/>
    </row>
    <row r="70" spans="1:23" x14ac:dyDescent="0.25">
      <c r="A70" s="32">
        <v>98</v>
      </c>
      <c r="B70" s="42" t="s">
        <v>26</v>
      </c>
      <c r="C70" s="42" t="s">
        <v>26</v>
      </c>
      <c r="D70" s="42" t="s">
        <v>27</v>
      </c>
      <c r="E70" s="34" t="s">
        <v>28</v>
      </c>
      <c r="F70" s="34">
        <v>111</v>
      </c>
      <c r="G70" s="35">
        <v>100</v>
      </c>
      <c r="H70" s="13">
        <v>2</v>
      </c>
      <c r="I70" s="32">
        <v>6</v>
      </c>
      <c r="J70" s="32">
        <v>1</v>
      </c>
      <c r="K70" s="32">
        <v>8</v>
      </c>
      <c r="L70" s="32"/>
      <c r="M70" s="36">
        <v>0</v>
      </c>
      <c r="N70" s="36">
        <v>0</v>
      </c>
      <c r="O70" s="36">
        <f>+N70-M70</f>
        <v>0</v>
      </c>
      <c r="P70" s="44">
        <v>58</v>
      </c>
      <c r="Q70" s="39">
        <v>19067.8</v>
      </c>
      <c r="U70" s="45"/>
    </row>
    <row r="71" spans="1:23" x14ac:dyDescent="0.25">
      <c r="A71" s="32">
        <v>98</v>
      </c>
      <c r="B71" s="42"/>
      <c r="C71" s="42"/>
      <c r="D71" s="42"/>
      <c r="E71" s="34"/>
      <c r="F71" s="34"/>
      <c r="G71" s="35"/>
      <c r="H71" s="13">
        <v>2</v>
      </c>
      <c r="I71" s="32">
        <v>6</v>
      </c>
      <c r="J71" s="32">
        <v>1</v>
      </c>
      <c r="K71" s="32">
        <v>9</v>
      </c>
      <c r="L71" s="32"/>
      <c r="M71" s="36">
        <v>0</v>
      </c>
      <c r="N71" s="36">
        <v>0</v>
      </c>
      <c r="O71" s="36">
        <f>+N71-M71</f>
        <v>0</v>
      </c>
      <c r="P71" s="44">
        <v>58</v>
      </c>
      <c r="Q71" s="39">
        <v>19067.8</v>
      </c>
    </row>
    <row r="72" spans="1:23" x14ac:dyDescent="0.25">
      <c r="A72" s="32">
        <v>98</v>
      </c>
      <c r="B72" s="42"/>
      <c r="C72" s="42"/>
      <c r="D72" s="42"/>
      <c r="E72" s="34"/>
      <c r="F72" s="34"/>
      <c r="G72" s="35"/>
      <c r="H72" s="13">
        <v>2</v>
      </c>
      <c r="I72" s="32">
        <v>6</v>
      </c>
      <c r="J72" s="32">
        <v>8</v>
      </c>
      <c r="K72" s="32">
        <v>8</v>
      </c>
      <c r="L72" s="32"/>
      <c r="M72" s="36">
        <v>0</v>
      </c>
      <c r="N72" s="36">
        <v>0</v>
      </c>
      <c r="O72" s="36">
        <f>+N72-M72</f>
        <v>0</v>
      </c>
      <c r="P72" s="44"/>
      <c r="Q72" s="39"/>
      <c r="V72" s="31"/>
    </row>
    <row r="73" spans="1:23" x14ac:dyDescent="0.25">
      <c r="A73" s="32">
        <v>98</v>
      </c>
      <c r="B73" s="42" t="s">
        <v>26</v>
      </c>
      <c r="C73" s="42" t="s">
        <v>26</v>
      </c>
      <c r="D73" s="42" t="s">
        <v>27</v>
      </c>
      <c r="E73" s="34" t="s">
        <v>28</v>
      </c>
      <c r="F73" s="34">
        <v>111</v>
      </c>
      <c r="G73" s="35">
        <v>100</v>
      </c>
      <c r="H73" s="13">
        <v>2</v>
      </c>
      <c r="I73" s="32">
        <v>6</v>
      </c>
      <c r="J73" s="32">
        <v>2</v>
      </c>
      <c r="K73" s="32">
        <v>3</v>
      </c>
      <c r="L73" s="32"/>
      <c r="M73" s="36">
        <v>0</v>
      </c>
      <c r="N73" s="37">
        <v>0</v>
      </c>
      <c r="O73" s="37">
        <v>0</v>
      </c>
      <c r="P73" s="44"/>
      <c r="Q73" s="39"/>
      <c r="V73" s="43"/>
    </row>
    <row r="74" spans="1:23" ht="15.75" thickBot="1" x14ac:dyDescent="0.3">
      <c r="A74" s="46" t="s">
        <v>32</v>
      </c>
      <c r="B74" s="33"/>
      <c r="C74" s="33"/>
      <c r="D74" s="33"/>
      <c r="E74" s="34"/>
      <c r="F74" s="34"/>
      <c r="H74" s="13">
        <v>4</v>
      </c>
      <c r="I74" s="32">
        <v>2</v>
      </c>
      <c r="J74" s="32">
        <v>1</v>
      </c>
      <c r="K74" s="32">
        <v>1</v>
      </c>
      <c r="L74" s="32">
        <v>1</v>
      </c>
      <c r="M74" s="36">
        <v>0</v>
      </c>
      <c r="N74" s="47">
        <v>0</v>
      </c>
      <c r="O74" s="48">
        <f>+'[1]Calculo Variaciones DigePrep.'!D93</f>
        <v>5013528.3899999997</v>
      </c>
      <c r="P74" s="44">
        <v>63</v>
      </c>
      <c r="Q74" s="39">
        <v>4795.1499999999996</v>
      </c>
    </row>
    <row r="75" spans="1:23" ht="15.75" thickBot="1" x14ac:dyDescent="0.3">
      <c r="A75" s="49"/>
      <c r="B75" s="50"/>
      <c r="C75" s="50"/>
      <c r="D75" s="50"/>
      <c r="E75" s="51"/>
      <c r="F75" s="51"/>
      <c r="G75" s="5"/>
      <c r="H75" s="52"/>
      <c r="I75" s="53"/>
      <c r="J75" s="53"/>
      <c r="K75" s="53"/>
      <c r="L75" s="53"/>
      <c r="M75" s="54"/>
      <c r="N75" s="55"/>
      <c r="O75" s="56"/>
      <c r="P75" s="44">
        <v>82</v>
      </c>
      <c r="Q75" s="39">
        <v>481.65</v>
      </c>
      <c r="U75" s="39"/>
    </row>
    <row r="76" spans="1:23" ht="15.75" thickBot="1" x14ac:dyDescent="0.3">
      <c r="A76" s="73" t="s">
        <v>33</v>
      </c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57"/>
      <c r="M76" s="58">
        <f>SUM(M9:M74)</f>
        <v>7242843.1599999992</v>
      </c>
      <c r="N76" s="58">
        <f>SUM(N9:N75)</f>
        <v>36681194.870000005</v>
      </c>
      <c r="O76" s="58">
        <f>SUM(O9:O75)</f>
        <v>36681195.100000001</v>
      </c>
      <c r="P76" s="44">
        <v>92</v>
      </c>
      <c r="Q76" s="39">
        <v>2127</v>
      </c>
      <c r="T76" s="31"/>
      <c r="U76" s="39"/>
      <c r="V76" s="39"/>
    </row>
    <row r="77" spans="1:23" ht="15.75" thickTop="1" x14ac:dyDescent="0.25">
      <c r="B77" s="59"/>
      <c r="C77" s="33"/>
      <c r="G77" s="1"/>
      <c r="H77" s="1"/>
      <c r="I77" s="1"/>
      <c r="J77" s="1"/>
      <c r="K77" s="1"/>
      <c r="L77" s="1"/>
      <c r="M77" s="60"/>
      <c r="N77" s="61"/>
      <c r="O77" s="61"/>
      <c r="P77" s="62"/>
      <c r="Q77" s="39">
        <f>SUM(Q63:Q76)</f>
        <v>70635.989999999991</v>
      </c>
      <c r="T77" s="31"/>
      <c r="U77" s="39"/>
      <c r="V77" s="39"/>
    </row>
    <row r="78" spans="1:23" x14ac:dyDescent="0.25">
      <c r="M78" s="63"/>
      <c r="N78" s="31"/>
      <c r="S78" s="30"/>
      <c r="T78" s="31"/>
      <c r="V78" s="30"/>
    </row>
    <row r="79" spans="1:23" ht="15.75" x14ac:dyDescent="0.25">
      <c r="H79" s="64" t="s">
        <v>34</v>
      </c>
      <c r="K79" s="65"/>
      <c r="L79" s="65"/>
      <c r="M79" s="65"/>
      <c r="O79" s="31"/>
      <c r="S79" s="31"/>
      <c r="T79" s="39"/>
    </row>
    <row r="80" spans="1:23" ht="15.75" x14ac:dyDescent="0.25">
      <c r="H80" s="64" t="s">
        <v>35</v>
      </c>
      <c r="K80" s="75" t="s">
        <v>36</v>
      </c>
      <c r="L80" s="75"/>
      <c r="M80" s="75"/>
      <c r="S80" s="39"/>
      <c r="T80" s="31"/>
    </row>
    <row r="81" spans="1:21" ht="15.75" x14ac:dyDescent="0.25">
      <c r="B81" s="4"/>
      <c r="C81" s="13"/>
      <c r="D81" s="66" t="s">
        <v>37</v>
      </c>
      <c r="E81" s="4"/>
      <c r="F81" s="13"/>
      <c r="H81" s="67"/>
      <c r="K81" s="68"/>
      <c r="M81"/>
      <c r="N81" s="31"/>
      <c r="S81" s="30"/>
      <c r="T81" s="69"/>
    </row>
    <row r="82" spans="1:21" ht="15.75" x14ac:dyDescent="0.25">
      <c r="B82" s="4"/>
      <c r="C82" s="13"/>
      <c r="D82" s="66" t="s">
        <v>38</v>
      </c>
      <c r="E82" s="4"/>
      <c r="F82" s="13"/>
      <c r="H82" s="67"/>
      <c r="M82"/>
      <c r="S82" s="30"/>
    </row>
    <row r="83" spans="1:21" ht="15.75" x14ac:dyDescent="0.25">
      <c r="B83" s="4"/>
      <c r="C83" s="13"/>
      <c r="D83" s="66" t="s">
        <v>39</v>
      </c>
      <c r="E83" s="4"/>
      <c r="F83" s="13"/>
      <c r="H83" s="64" t="s">
        <v>34</v>
      </c>
      <c r="K83" s="65"/>
      <c r="L83" s="65"/>
      <c r="M83" s="65"/>
      <c r="S83" s="30"/>
    </row>
    <row r="84" spans="1:21" ht="15.75" x14ac:dyDescent="0.25">
      <c r="H84" s="64" t="s">
        <v>40</v>
      </c>
      <c r="K84" s="76" t="s">
        <v>41</v>
      </c>
      <c r="L84" s="76"/>
      <c r="M84" s="76"/>
      <c r="S84" s="30"/>
      <c r="U84" s="39"/>
    </row>
    <row r="85" spans="1:21" x14ac:dyDescent="0.25">
      <c r="O85" s="39"/>
    </row>
    <row r="86" spans="1:21" x14ac:dyDescent="0.25">
      <c r="O86" s="39"/>
      <c r="U86" s="39"/>
    </row>
    <row r="87" spans="1:21" x14ac:dyDescent="0.25">
      <c r="M87" s="70"/>
      <c r="N87" s="30"/>
      <c r="U87" s="39"/>
    </row>
    <row r="88" spans="1:21" x14ac:dyDescent="0.25">
      <c r="A88" s="71"/>
      <c r="B88" s="71"/>
      <c r="C88" s="71"/>
      <c r="D88" s="71"/>
      <c r="E88" s="71"/>
      <c r="F88" s="71"/>
      <c r="G88" s="71"/>
      <c r="H88" s="71"/>
      <c r="I88" s="71"/>
      <c r="J88" s="71"/>
      <c r="M88" s="70"/>
      <c r="N88" s="72"/>
      <c r="U88" s="31"/>
    </row>
    <row r="89" spans="1:21" x14ac:dyDescent="0.25">
      <c r="A89" s="71"/>
      <c r="B89" s="71"/>
      <c r="C89" s="71"/>
      <c r="D89" s="71"/>
      <c r="E89" s="71"/>
      <c r="F89" s="71"/>
      <c r="G89" s="71"/>
      <c r="H89" s="71"/>
      <c r="I89" s="71"/>
      <c r="J89" s="71"/>
      <c r="N89" s="30"/>
      <c r="U89" s="31"/>
    </row>
    <row r="90" spans="1:21" x14ac:dyDescent="0.25">
      <c r="A90" s="71"/>
      <c r="B90" s="71"/>
      <c r="C90" s="71"/>
      <c r="D90" s="71"/>
      <c r="E90" s="71"/>
      <c r="F90" s="71"/>
      <c r="G90" s="71"/>
      <c r="H90" s="71"/>
      <c r="I90" s="71"/>
      <c r="J90" s="71"/>
      <c r="M90" s="70"/>
      <c r="N90" s="30"/>
    </row>
    <row r="91" spans="1:21" x14ac:dyDescent="0.25">
      <c r="N91" s="62"/>
      <c r="U91" s="31"/>
    </row>
  </sheetData>
  <mergeCells count="10">
    <mergeCell ref="A76:K76"/>
    <mergeCell ref="K80:M80"/>
    <mergeCell ref="K84:M84"/>
    <mergeCell ref="A1:O1"/>
    <mergeCell ref="A2:O2"/>
    <mergeCell ref="A3:O3"/>
    <mergeCell ref="A6:K6"/>
    <mergeCell ref="M6:O6"/>
    <mergeCell ref="A7:G7"/>
    <mergeCell ref="I7:K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 PRESUP.DEL GASTO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</dc:creator>
  <cp:lastModifiedBy>ALEXANDRA</cp:lastModifiedBy>
  <dcterms:created xsi:type="dcterms:W3CDTF">2025-07-11T17:22:31Z</dcterms:created>
  <dcterms:modified xsi:type="dcterms:W3CDTF">2025-07-11T18:36:18Z</dcterms:modified>
</cp:coreProperties>
</file>